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140" windowWidth="14805" windowHeight="6975"/>
  </bookViews>
  <sheets>
    <sheet name="Эфирные каналы_РФ" sheetId="1" r:id="rId1"/>
  </sheets>
  <calcPr calcId="145621"/>
</workbook>
</file>

<file path=xl/calcChain.xml><?xml version="1.0" encoding="utf-8"?>
<calcChain xmlns="http://schemas.openxmlformats.org/spreadsheetml/2006/main">
  <c r="G181" i="1" l="1"/>
  <c r="F181" i="1"/>
  <c r="J181" i="1" s="1"/>
  <c r="L181" i="1" s="1"/>
  <c r="G180" i="1"/>
  <c r="F180" i="1"/>
  <c r="J180" i="1" s="1"/>
  <c r="L180" i="1" s="1"/>
  <c r="G179" i="1"/>
  <c r="F179" i="1"/>
  <c r="J179" i="1" s="1"/>
  <c r="L179" i="1" s="1"/>
  <c r="M179" i="1" l="1"/>
  <c r="O179" i="1" s="1"/>
  <c r="P179" i="1" s="1"/>
  <c r="Q179" i="1" s="1"/>
  <c r="M180" i="1"/>
  <c r="O180" i="1" s="1"/>
  <c r="P180" i="1" s="1"/>
  <c r="Q180" i="1" s="1"/>
  <c r="M181" i="1"/>
  <c r="O181" i="1" s="1"/>
  <c r="P181" i="1" s="1"/>
  <c r="G167" i="1"/>
  <c r="F167" i="1"/>
  <c r="J167" i="1" s="1"/>
  <c r="L167" i="1" s="1"/>
  <c r="G166" i="1"/>
  <c r="F166" i="1"/>
  <c r="J166" i="1" s="1"/>
  <c r="L166" i="1" s="1"/>
  <c r="G165" i="1"/>
  <c r="F165" i="1"/>
  <c r="G174" i="1"/>
  <c r="F174" i="1"/>
  <c r="J174" i="1" s="1"/>
  <c r="L174" i="1" s="1"/>
  <c r="G173" i="1"/>
  <c r="F173" i="1"/>
  <c r="J173" i="1" s="1"/>
  <c r="L173" i="1" s="1"/>
  <c r="G172" i="1"/>
  <c r="F172" i="1"/>
  <c r="J172" i="1" s="1"/>
  <c r="L172" i="1" s="1"/>
  <c r="J165" i="1" l="1"/>
  <c r="L165" i="1" s="1"/>
  <c r="M172" i="1"/>
  <c r="O172" i="1" s="1"/>
  <c r="P172" i="1" s="1"/>
  <c r="Q172" i="1" s="1"/>
  <c r="M173" i="1"/>
  <c r="O173" i="1" s="1"/>
  <c r="P173" i="1" s="1"/>
  <c r="Q173" i="1" s="1"/>
  <c r="M174" i="1"/>
  <c r="O174" i="1" s="1"/>
  <c r="P174" i="1" s="1"/>
  <c r="Q174" i="1" s="1"/>
  <c r="M165" i="1"/>
  <c r="O165" i="1" s="1"/>
  <c r="P165" i="1" s="1"/>
  <c r="Q165" i="1" s="1"/>
  <c r="M166" i="1"/>
  <c r="O166" i="1" s="1"/>
  <c r="P166" i="1" s="1"/>
  <c r="Q166" i="1" s="1"/>
  <c r="M167" i="1"/>
  <c r="O167" i="1" s="1"/>
  <c r="P167" i="1" s="1"/>
  <c r="Q167" i="1" s="1"/>
  <c r="Q181" i="1"/>
  <c r="S181" i="1" s="1"/>
  <c r="R180" i="1"/>
  <c r="S180" i="1"/>
  <c r="R179" i="1"/>
  <c r="S179" i="1"/>
  <c r="G159" i="1"/>
  <c r="F159" i="1"/>
  <c r="J159" i="1" s="1"/>
  <c r="L159" i="1" s="1"/>
  <c r="G152" i="1"/>
  <c r="M152" i="1" s="1"/>
  <c r="O152" i="1" s="1"/>
  <c r="F152" i="1"/>
  <c r="J152" i="1" s="1"/>
  <c r="L152" i="1" s="1"/>
  <c r="G145" i="1"/>
  <c r="M145" i="1" s="1"/>
  <c r="O145" i="1" s="1"/>
  <c r="F145" i="1"/>
  <c r="J145" i="1" s="1"/>
  <c r="L145" i="1" s="1"/>
  <c r="G138" i="1"/>
  <c r="F138" i="1"/>
  <c r="J138" i="1" s="1"/>
  <c r="L138" i="1" s="1"/>
  <c r="G131" i="1"/>
  <c r="F131" i="1"/>
  <c r="J131" i="1" s="1"/>
  <c r="L131" i="1" s="1"/>
  <c r="G124" i="1"/>
  <c r="F124" i="1"/>
  <c r="J124" i="1" s="1"/>
  <c r="L124" i="1" s="1"/>
  <c r="G117" i="1"/>
  <c r="F117" i="1"/>
  <c r="J117" i="1" s="1"/>
  <c r="L117" i="1" s="1"/>
  <c r="G110" i="1"/>
  <c r="F110" i="1"/>
  <c r="J110" i="1" s="1"/>
  <c r="L110" i="1" s="1"/>
  <c r="F111" i="1"/>
  <c r="G111" i="1"/>
  <c r="M111" i="1" s="1"/>
  <c r="O111" i="1" s="1"/>
  <c r="P111" i="1" s="1"/>
  <c r="J111" i="1"/>
  <c r="L111" i="1" s="1"/>
  <c r="G103" i="1"/>
  <c r="M103" i="1" s="1"/>
  <c r="O103" i="1" s="1"/>
  <c r="F103" i="1"/>
  <c r="J103" i="1" s="1"/>
  <c r="L103" i="1" s="1"/>
  <c r="G96" i="1"/>
  <c r="F96" i="1"/>
  <c r="J96" i="1" s="1"/>
  <c r="L96" i="1" s="1"/>
  <c r="G89" i="1"/>
  <c r="F89" i="1"/>
  <c r="J89" i="1" s="1"/>
  <c r="L89" i="1" s="1"/>
  <c r="G82" i="1"/>
  <c r="F82" i="1"/>
  <c r="J82" i="1" s="1"/>
  <c r="L82" i="1" s="1"/>
  <c r="G75" i="1"/>
  <c r="M75" i="1" s="1"/>
  <c r="O75" i="1" s="1"/>
  <c r="F75" i="1"/>
  <c r="J75" i="1" s="1"/>
  <c r="L75" i="1" s="1"/>
  <c r="G68" i="1"/>
  <c r="M68" i="1" s="1"/>
  <c r="O68" i="1" s="1"/>
  <c r="F68" i="1"/>
  <c r="J68" i="1" s="1"/>
  <c r="L68" i="1" s="1"/>
  <c r="G61" i="1"/>
  <c r="M61" i="1" s="1"/>
  <c r="O61" i="1" s="1"/>
  <c r="F61" i="1"/>
  <c r="J61" i="1" s="1"/>
  <c r="L61" i="1" s="1"/>
  <c r="G54" i="1"/>
  <c r="M54" i="1" s="1"/>
  <c r="O54" i="1" s="1"/>
  <c r="F54" i="1"/>
  <c r="J54" i="1" s="1"/>
  <c r="L54" i="1" s="1"/>
  <c r="G47" i="1"/>
  <c r="M47" i="1" s="1"/>
  <c r="O47" i="1" s="1"/>
  <c r="F47" i="1"/>
  <c r="J47" i="1" s="1"/>
  <c r="L47" i="1" s="1"/>
  <c r="G40" i="1"/>
  <c r="M40" i="1" s="1"/>
  <c r="O40" i="1" s="1"/>
  <c r="F40" i="1"/>
  <c r="J40" i="1" s="1"/>
  <c r="L40" i="1" s="1"/>
  <c r="G33" i="1"/>
  <c r="M33" i="1" s="1"/>
  <c r="O33" i="1" s="1"/>
  <c r="F33" i="1"/>
  <c r="J33" i="1" s="1"/>
  <c r="L33" i="1" s="1"/>
  <c r="G26" i="1"/>
  <c r="M26" i="1" s="1"/>
  <c r="O26" i="1" s="1"/>
  <c r="F26" i="1"/>
  <c r="J26" i="1" s="1"/>
  <c r="L26" i="1" s="1"/>
  <c r="G19" i="1"/>
  <c r="M19" i="1" s="1"/>
  <c r="O19" i="1" s="1"/>
  <c r="F19" i="1"/>
  <c r="J19" i="1" s="1"/>
  <c r="L19" i="1" s="1"/>
  <c r="G12" i="1"/>
  <c r="M12" i="1" s="1"/>
  <c r="O12" i="1" s="1"/>
  <c r="F12" i="1"/>
  <c r="J12" i="1" s="1"/>
  <c r="L12" i="1" s="1"/>
  <c r="R181" i="1" l="1"/>
  <c r="M82" i="1"/>
  <c r="O82" i="1" s="1"/>
  <c r="P82" i="1" s="1"/>
  <c r="Q82" i="1" s="1"/>
  <c r="M89" i="1"/>
  <c r="O89" i="1" s="1"/>
  <c r="P89" i="1" s="1"/>
  <c r="Q89" i="1" s="1"/>
  <c r="M96" i="1"/>
  <c r="O96" i="1" s="1"/>
  <c r="P96" i="1" s="1"/>
  <c r="Q96" i="1" s="1"/>
  <c r="M110" i="1"/>
  <c r="O110" i="1" s="1"/>
  <c r="P110" i="1" s="1"/>
  <c r="Q110" i="1" s="1"/>
  <c r="M117" i="1"/>
  <c r="O117" i="1" s="1"/>
  <c r="P117" i="1" s="1"/>
  <c r="Q117" i="1" s="1"/>
  <c r="M124" i="1"/>
  <c r="O124" i="1" s="1"/>
  <c r="P124" i="1" s="1"/>
  <c r="Q124" i="1" s="1"/>
  <c r="M131" i="1"/>
  <c r="O131" i="1" s="1"/>
  <c r="P131" i="1" s="1"/>
  <c r="M138" i="1"/>
  <c r="O138" i="1" s="1"/>
  <c r="P138" i="1" s="1"/>
  <c r="Q138" i="1" s="1"/>
  <c r="M159" i="1"/>
  <c r="O159" i="1" s="1"/>
  <c r="P159" i="1" s="1"/>
  <c r="S165" i="1"/>
  <c r="R165" i="1"/>
  <c r="S167" i="1"/>
  <c r="R167" i="1"/>
  <c r="S166" i="1"/>
  <c r="R166" i="1"/>
  <c r="S173" i="1"/>
  <c r="R173" i="1"/>
  <c r="S174" i="1"/>
  <c r="R174" i="1"/>
  <c r="S172" i="1"/>
  <c r="R172" i="1"/>
  <c r="P152" i="1"/>
  <c r="Q152" i="1" s="1"/>
  <c r="P145" i="1"/>
  <c r="Q145" i="1" s="1"/>
  <c r="Q111" i="1"/>
  <c r="P103" i="1"/>
  <c r="Q103" i="1" s="1"/>
  <c r="P75" i="1"/>
  <c r="Q75" i="1" s="1"/>
  <c r="P68" i="1"/>
  <c r="Q68" i="1" s="1"/>
  <c r="P61" i="1"/>
  <c r="Q61" i="1" s="1"/>
  <c r="P54" i="1"/>
  <c r="Q54" i="1" s="1"/>
  <c r="P47" i="1"/>
  <c r="Q47" i="1" s="1"/>
  <c r="P40" i="1"/>
  <c r="Q40" i="1" s="1"/>
  <c r="P33" i="1"/>
  <c r="Q33" i="1" s="1"/>
  <c r="P26" i="1"/>
  <c r="Q26" i="1" s="1"/>
  <c r="P19" i="1"/>
  <c r="Q19" i="1" s="1"/>
  <c r="P12" i="1"/>
  <c r="Q12" i="1" s="1"/>
  <c r="G158" i="1"/>
  <c r="F158" i="1"/>
  <c r="J158" i="1" s="1"/>
  <c r="L158" i="1" s="1"/>
  <c r="G151" i="1"/>
  <c r="M151" i="1" s="1"/>
  <c r="O151" i="1" s="1"/>
  <c r="F151" i="1"/>
  <c r="J151" i="1" s="1"/>
  <c r="L151" i="1" s="1"/>
  <c r="G144" i="1"/>
  <c r="M144" i="1" s="1"/>
  <c r="O144" i="1" s="1"/>
  <c r="F144" i="1"/>
  <c r="J144" i="1" s="1"/>
  <c r="L144" i="1" s="1"/>
  <c r="G137" i="1"/>
  <c r="F137" i="1"/>
  <c r="J137" i="1" s="1"/>
  <c r="L137" i="1" s="1"/>
  <c r="G130" i="1"/>
  <c r="F130" i="1"/>
  <c r="J130" i="1" s="1"/>
  <c r="L130" i="1" s="1"/>
  <c r="G123" i="1"/>
  <c r="F123" i="1"/>
  <c r="J123" i="1" s="1"/>
  <c r="L123" i="1" s="1"/>
  <c r="G116" i="1"/>
  <c r="F116" i="1"/>
  <c r="J116" i="1" s="1"/>
  <c r="L116" i="1" s="1"/>
  <c r="G109" i="1"/>
  <c r="F109" i="1"/>
  <c r="J109" i="1" s="1"/>
  <c r="L109" i="1" s="1"/>
  <c r="G102" i="1"/>
  <c r="M102" i="1" s="1"/>
  <c r="O102" i="1" s="1"/>
  <c r="F102" i="1"/>
  <c r="J102" i="1" s="1"/>
  <c r="L102" i="1" s="1"/>
  <c r="G95" i="1"/>
  <c r="F95" i="1"/>
  <c r="J95" i="1" s="1"/>
  <c r="L95" i="1" s="1"/>
  <c r="G88" i="1"/>
  <c r="F88" i="1"/>
  <c r="J88" i="1" s="1"/>
  <c r="L88" i="1" s="1"/>
  <c r="G81" i="1"/>
  <c r="F81" i="1"/>
  <c r="J81" i="1" s="1"/>
  <c r="L81" i="1" s="1"/>
  <c r="G74" i="1"/>
  <c r="F74" i="1"/>
  <c r="J74" i="1" s="1"/>
  <c r="L74" i="1" s="1"/>
  <c r="G67" i="1"/>
  <c r="M67" i="1" s="1"/>
  <c r="O67" i="1" s="1"/>
  <c r="F67" i="1"/>
  <c r="J67" i="1" s="1"/>
  <c r="L67" i="1" s="1"/>
  <c r="G60" i="1"/>
  <c r="M60" i="1" s="1"/>
  <c r="O60" i="1" s="1"/>
  <c r="F60" i="1"/>
  <c r="J60" i="1" s="1"/>
  <c r="L60" i="1" s="1"/>
  <c r="G53" i="1"/>
  <c r="M53" i="1" s="1"/>
  <c r="O53" i="1" s="1"/>
  <c r="F53" i="1"/>
  <c r="J53" i="1" s="1"/>
  <c r="L53" i="1" s="1"/>
  <c r="G46" i="1"/>
  <c r="M46" i="1" s="1"/>
  <c r="O46" i="1" s="1"/>
  <c r="F46" i="1"/>
  <c r="J46" i="1" s="1"/>
  <c r="L46" i="1" s="1"/>
  <c r="G39" i="1"/>
  <c r="M39" i="1" s="1"/>
  <c r="O39" i="1" s="1"/>
  <c r="F39" i="1"/>
  <c r="J39" i="1" s="1"/>
  <c r="L39" i="1" s="1"/>
  <c r="G32" i="1"/>
  <c r="M32" i="1" s="1"/>
  <c r="O32" i="1" s="1"/>
  <c r="F32" i="1"/>
  <c r="J32" i="1" s="1"/>
  <c r="L32" i="1" s="1"/>
  <c r="G25" i="1"/>
  <c r="M25" i="1" s="1"/>
  <c r="O25" i="1" s="1"/>
  <c r="F25" i="1"/>
  <c r="J25" i="1" s="1"/>
  <c r="L25" i="1" s="1"/>
  <c r="G18" i="1"/>
  <c r="M18" i="1" s="1"/>
  <c r="O18" i="1" s="1"/>
  <c r="F18" i="1"/>
  <c r="J18" i="1" s="1"/>
  <c r="L18" i="1" s="1"/>
  <c r="G11" i="1"/>
  <c r="M11" i="1" s="1"/>
  <c r="O11" i="1" s="1"/>
  <c r="F11" i="1"/>
  <c r="J11" i="1" s="1"/>
  <c r="L11" i="1" s="1"/>
  <c r="M74" i="1" l="1"/>
  <c r="O74" i="1" s="1"/>
  <c r="P74" i="1" s="1"/>
  <c r="Q74" i="1" s="1"/>
  <c r="M81" i="1"/>
  <c r="O81" i="1" s="1"/>
  <c r="P81" i="1" s="1"/>
  <c r="Q81" i="1" s="1"/>
  <c r="M88" i="1"/>
  <c r="O88" i="1" s="1"/>
  <c r="P88" i="1" s="1"/>
  <c r="Q88" i="1" s="1"/>
  <c r="M95" i="1"/>
  <c r="O95" i="1" s="1"/>
  <c r="P95" i="1" s="1"/>
  <c r="Q95" i="1" s="1"/>
  <c r="M109" i="1"/>
  <c r="O109" i="1" s="1"/>
  <c r="P109" i="1" s="1"/>
  <c r="Q109" i="1" s="1"/>
  <c r="M116" i="1"/>
  <c r="O116" i="1" s="1"/>
  <c r="P116" i="1" s="1"/>
  <c r="Q116" i="1" s="1"/>
  <c r="M123" i="1"/>
  <c r="O123" i="1" s="1"/>
  <c r="P123" i="1" s="1"/>
  <c r="Q123" i="1" s="1"/>
  <c r="M130" i="1"/>
  <c r="O130" i="1" s="1"/>
  <c r="P130" i="1" s="1"/>
  <c r="Q130" i="1" s="1"/>
  <c r="M137" i="1"/>
  <c r="O137" i="1" s="1"/>
  <c r="P137" i="1" s="1"/>
  <c r="Q137" i="1" s="1"/>
  <c r="M158" i="1"/>
  <c r="O158" i="1" s="1"/>
  <c r="P158" i="1" s="1"/>
  <c r="Q158" i="1" s="1"/>
  <c r="Q131" i="1"/>
  <c r="S131" i="1" s="1"/>
  <c r="Q159" i="1"/>
  <c r="S159" i="1" s="1"/>
  <c r="S152" i="1"/>
  <c r="R152" i="1"/>
  <c r="S145" i="1"/>
  <c r="R145" i="1"/>
  <c r="R138" i="1"/>
  <c r="S138" i="1"/>
  <c r="S124" i="1"/>
  <c r="R124" i="1"/>
  <c r="S117" i="1"/>
  <c r="R117" i="1"/>
  <c r="S110" i="1"/>
  <c r="R110" i="1"/>
  <c r="R111" i="1"/>
  <c r="S111" i="1"/>
  <c r="S103" i="1"/>
  <c r="R103" i="1"/>
  <c r="S96" i="1"/>
  <c r="R96" i="1"/>
  <c r="S89" i="1"/>
  <c r="R89" i="1"/>
  <c r="S82" i="1"/>
  <c r="R82" i="1"/>
  <c r="S75" i="1"/>
  <c r="R75" i="1"/>
  <c r="S68" i="1"/>
  <c r="R68" i="1"/>
  <c r="S61" i="1"/>
  <c r="R61" i="1"/>
  <c r="S54" i="1"/>
  <c r="R54" i="1"/>
  <c r="S47" i="1"/>
  <c r="R47" i="1"/>
  <c r="S40" i="1"/>
  <c r="R40" i="1"/>
  <c r="S33" i="1"/>
  <c r="R33" i="1"/>
  <c r="S26" i="1"/>
  <c r="R26" i="1"/>
  <c r="S19" i="1"/>
  <c r="R19" i="1"/>
  <c r="S12" i="1"/>
  <c r="R12" i="1"/>
  <c r="P151" i="1"/>
  <c r="Q151" i="1" s="1"/>
  <c r="P144" i="1"/>
  <c r="Q144" i="1" s="1"/>
  <c r="P102" i="1"/>
  <c r="Q102" i="1" s="1"/>
  <c r="P67" i="1"/>
  <c r="Q67" i="1" s="1"/>
  <c r="P60" i="1"/>
  <c r="Q60" i="1" s="1"/>
  <c r="P53" i="1"/>
  <c r="Q53" i="1" s="1"/>
  <c r="P46" i="1"/>
  <c r="Q46" i="1" s="1"/>
  <c r="P39" i="1"/>
  <c r="Q39" i="1" s="1"/>
  <c r="P32" i="1"/>
  <c r="Q32" i="1" s="1"/>
  <c r="P25" i="1"/>
  <c r="Q25" i="1" s="1"/>
  <c r="P18" i="1"/>
  <c r="Q18" i="1" s="1"/>
  <c r="P11" i="1"/>
  <c r="Q11" i="1" s="1"/>
  <c r="R131" i="1" l="1"/>
  <c r="R159" i="1"/>
  <c r="S158" i="1"/>
  <c r="R158" i="1"/>
  <c r="R151" i="1"/>
  <c r="S151" i="1"/>
  <c r="S144" i="1"/>
  <c r="R144" i="1"/>
  <c r="S137" i="1"/>
  <c r="R137" i="1"/>
  <c r="S130" i="1"/>
  <c r="R130" i="1"/>
  <c r="S123" i="1"/>
  <c r="R123" i="1"/>
  <c r="S116" i="1"/>
  <c r="R116" i="1"/>
  <c r="S109" i="1"/>
  <c r="R109" i="1"/>
  <c r="S102" i="1"/>
  <c r="R102" i="1"/>
  <c r="S95" i="1"/>
  <c r="R95" i="1"/>
  <c r="S88" i="1"/>
  <c r="R88" i="1"/>
  <c r="S81" i="1"/>
  <c r="R81" i="1"/>
  <c r="S74" i="1"/>
  <c r="R74" i="1"/>
  <c r="S67" i="1"/>
  <c r="R67" i="1"/>
  <c r="S60" i="1"/>
  <c r="R60" i="1"/>
  <c r="S53" i="1"/>
  <c r="R53" i="1"/>
  <c r="S46" i="1"/>
  <c r="R46" i="1"/>
  <c r="S39" i="1"/>
  <c r="R39" i="1"/>
  <c r="S32" i="1"/>
  <c r="R32" i="1"/>
  <c r="S25" i="1"/>
  <c r="R25" i="1"/>
  <c r="S18" i="1"/>
  <c r="R18" i="1"/>
  <c r="R11" i="1"/>
  <c r="S11" i="1"/>
  <c r="F48" i="1" l="1"/>
  <c r="G48" i="1"/>
  <c r="M48" i="1" s="1"/>
  <c r="O48" i="1" s="1"/>
  <c r="J48" i="1"/>
  <c r="L48" i="1" s="1"/>
  <c r="P48" i="1" l="1"/>
  <c r="Q48" i="1" l="1"/>
  <c r="R48" i="1" s="1"/>
  <c r="S48" i="1" l="1"/>
  <c r="F153" i="1"/>
  <c r="G153" i="1"/>
  <c r="M153" i="1" s="1"/>
  <c r="O153" i="1" s="1"/>
  <c r="J153" i="1"/>
  <c r="L153" i="1" s="1"/>
  <c r="F55" i="1"/>
  <c r="J55" i="1" s="1"/>
  <c r="L55" i="1" s="1"/>
  <c r="G55" i="1"/>
  <c r="M55" i="1" s="1"/>
  <c r="O55" i="1" s="1"/>
  <c r="F13" i="1"/>
  <c r="J13" i="1" s="1"/>
  <c r="L13" i="1" s="1"/>
  <c r="G13" i="1"/>
  <c r="M13" i="1" s="1"/>
  <c r="O13" i="1" s="1"/>
  <c r="P153" i="1" l="1"/>
  <c r="Q153" i="1" s="1"/>
  <c r="P55" i="1"/>
  <c r="Q55" i="1" s="1"/>
  <c r="P13" i="1"/>
  <c r="Q13" i="1" s="1"/>
  <c r="G118" i="1"/>
  <c r="F118" i="1"/>
  <c r="J118" i="1" s="1"/>
  <c r="L118" i="1" s="1"/>
  <c r="M118" i="1" l="1"/>
  <c r="O118" i="1" s="1"/>
  <c r="P118" i="1" s="1"/>
  <c r="Q118" i="1" s="1"/>
  <c r="R153" i="1"/>
  <c r="S153" i="1"/>
  <c r="R55" i="1"/>
  <c r="S55" i="1"/>
  <c r="S13" i="1"/>
  <c r="R13" i="1"/>
  <c r="R118" i="1" l="1"/>
  <c r="S118" i="1"/>
  <c r="G146" i="1" l="1"/>
  <c r="M146" i="1" s="1"/>
  <c r="O146" i="1" s="1"/>
  <c r="F146" i="1"/>
  <c r="J146" i="1" s="1"/>
  <c r="L146" i="1" s="1"/>
  <c r="P146" i="1" l="1"/>
  <c r="Q146" i="1" s="1"/>
  <c r="S146" i="1" l="1"/>
  <c r="R146" i="1"/>
  <c r="G139" i="1" l="1"/>
  <c r="M139" i="1" s="1"/>
  <c r="O139" i="1" s="1"/>
  <c r="F139" i="1"/>
  <c r="J139" i="1" s="1"/>
  <c r="L139" i="1" s="1"/>
  <c r="P139" i="1" l="1"/>
  <c r="Q139" i="1" l="1"/>
  <c r="R139" i="1" l="1"/>
  <c r="S139" i="1"/>
  <c r="G104" i="1" l="1"/>
  <c r="M104" i="1" s="1"/>
  <c r="O104" i="1" s="1"/>
  <c r="F104" i="1"/>
  <c r="J104" i="1" l="1"/>
  <c r="L104" i="1" s="1"/>
  <c r="P104" i="1" l="1"/>
  <c r="Q104" i="1" l="1"/>
  <c r="G83" i="1"/>
  <c r="F83" i="1"/>
  <c r="G62" i="1"/>
  <c r="M62" i="1" s="1"/>
  <c r="O62" i="1" s="1"/>
  <c r="F62" i="1"/>
  <c r="J62" i="1" s="1"/>
  <c r="L62" i="1" s="1"/>
  <c r="G41" i="1"/>
  <c r="M41" i="1" s="1"/>
  <c r="O41" i="1" s="1"/>
  <c r="F41" i="1"/>
  <c r="G132" i="1"/>
  <c r="M132" i="1" s="1"/>
  <c r="O132" i="1" s="1"/>
  <c r="F132" i="1"/>
  <c r="G160" i="1"/>
  <c r="M160" i="1" s="1"/>
  <c r="O160" i="1" s="1"/>
  <c r="F160" i="1"/>
  <c r="G76" i="1"/>
  <c r="M76" i="1" s="1"/>
  <c r="O76" i="1" s="1"/>
  <c r="F76" i="1"/>
  <c r="J76" i="1" s="1"/>
  <c r="L76" i="1" s="1"/>
  <c r="G90" i="1"/>
  <c r="M90" i="1" s="1"/>
  <c r="O90" i="1" s="1"/>
  <c r="F90" i="1"/>
  <c r="J90" i="1" s="1"/>
  <c r="L90" i="1" s="1"/>
  <c r="G69" i="1"/>
  <c r="M69" i="1" s="1"/>
  <c r="O69" i="1" s="1"/>
  <c r="F69" i="1"/>
  <c r="G125" i="1"/>
  <c r="M125" i="1" s="1"/>
  <c r="O125" i="1" s="1"/>
  <c r="F125" i="1"/>
  <c r="J125" i="1" s="1"/>
  <c r="L125" i="1" s="1"/>
  <c r="G97" i="1"/>
  <c r="M97" i="1" s="1"/>
  <c r="O97" i="1" s="1"/>
  <c r="F97" i="1"/>
  <c r="G34" i="1"/>
  <c r="M34" i="1" s="1"/>
  <c r="O34" i="1" s="1"/>
  <c r="F34" i="1"/>
  <c r="M83" i="1" l="1"/>
  <c r="O83" i="1" s="1"/>
  <c r="P83" i="1" s="1"/>
  <c r="J83" i="1"/>
  <c r="L83" i="1" s="1"/>
  <c r="J97" i="1"/>
  <c r="L97" i="1" s="1"/>
  <c r="J160" i="1"/>
  <c r="L160" i="1" s="1"/>
  <c r="J132" i="1"/>
  <c r="L132" i="1" s="1"/>
  <c r="J34" i="1"/>
  <c r="L34" i="1" s="1"/>
  <c r="J69" i="1"/>
  <c r="L69" i="1" s="1"/>
  <c r="J41" i="1"/>
  <c r="L41" i="1" s="1"/>
  <c r="R104" i="1"/>
  <c r="S104" i="1"/>
  <c r="P76" i="1"/>
  <c r="P125" i="1"/>
  <c r="G27" i="1"/>
  <c r="M27" i="1" s="1"/>
  <c r="O27" i="1" s="1"/>
  <c r="F27" i="1"/>
  <c r="G20" i="1"/>
  <c r="M20" i="1" s="1"/>
  <c r="O20" i="1" s="1"/>
  <c r="F20" i="1"/>
  <c r="P160" i="1" l="1"/>
  <c r="P97" i="1"/>
  <c r="P62" i="1"/>
  <c r="Q62" i="1" s="1"/>
  <c r="P34" i="1"/>
  <c r="Q83" i="1"/>
  <c r="J27" i="1"/>
  <c r="L27" i="1" s="1"/>
  <c r="J20" i="1"/>
  <c r="L20" i="1" s="1"/>
  <c r="P41" i="1"/>
  <c r="Q41" i="1" s="1"/>
  <c r="P69" i="1"/>
  <c r="Q69" i="1" s="1"/>
  <c r="Q76" i="1"/>
  <c r="P90" i="1" l="1"/>
  <c r="Q90" i="1" s="1"/>
  <c r="P132" i="1"/>
  <c r="Q132" i="1" s="1"/>
  <c r="Q160" i="1"/>
  <c r="R160" i="1" s="1"/>
  <c r="Q97" i="1"/>
  <c r="S97" i="1" s="1"/>
  <c r="Q34" i="1"/>
  <c r="R34" i="1" s="1"/>
  <c r="P27" i="1"/>
  <c r="Q27" i="1" s="1"/>
  <c r="P20" i="1"/>
  <c r="R83" i="1"/>
  <c r="S83" i="1"/>
  <c r="R69" i="1"/>
  <c r="S69" i="1"/>
  <c r="R41" i="1"/>
  <c r="S41" i="1"/>
  <c r="S76" i="1"/>
  <c r="R76" i="1"/>
  <c r="R62" i="1"/>
  <c r="S62" i="1"/>
  <c r="S160" i="1" l="1"/>
  <c r="S34" i="1"/>
  <c r="R97" i="1"/>
  <c r="R132" i="1"/>
  <c r="S132" i="1"/>
  <c r="R90" i="1"/>
  <c r="S90" i="1"/>
  <c r="Q20" i="1"/>
  <c r="R20" i="1" s="1"/>
  <c r="R27" i="1"/>
  <c r="S27" i="1"/>
  <c r="Q125" i="1"/>
  <c r="S20" i="1" l="1"/>
  <c r="S125" i="1"/>
  <c r="R125" i="1"/>
</calcChain>
</file>

<file path=xl/sharedStrings.xml><?xml version="1.0" encoding="utf-8"?>
<sst xmlns="http://schemas.openxmlformats.org/spreadsheetml/2006/main" count="617" uniqueCount="102">
  <si>
    <t>Период</t>
  </si>
  <si>
    <t>Общий хронометраж**</t>
  </si>
  <si>
    <t>ИТОГО выходов**</t>
  </si>
  <si>
    <t>ИТОГО СУММА, руб С НДС</t>
  </si>
  <si>
    <t>Комиссия, руб</t>
  </si>
  <si>
    <t>Итого к оплате, руб</t>
  </si>
  <si>
    <t>Прайм*</t>
  </si>
  <si>
    <t xml:space="preserve">Период: </t>
  </si>
  <si>
    <t>Размещение по GRP.</t>
  </si>
  <si>
    <t>Первый, РФ</t>
  </si>
  <si>
    <t>Россия1, РФ</t>
  </si>
  <si>
    <t>НТВ, РФ</t>
  </si>
  <si>
    <t>КЛИЕНТ</t>
  </si>
  <si>
    <t>ТНТ, РФ</t>
  </si>
  <si>
    <t>ТВЦ, РФ</t>
  </si>
  <si>
    <t>Звезда, РФ</t>
  </si>
  <si>
    <t>10 сек</t>
  </si>
  <si>
    <t xml:space="preserve">Ролики: </t>
  </si>
  <si>
    <t>География:</t>
  </si>
  <si>
    <t>Каналы:</t>
  </si>
  <si>
    <t xml:space="preserve">Размещение: </t>
  </si>
  <si>
    <t>РЕН, РФ</t>
  </si>
  <si>
    <t>ТВ3, РФ</t>
  </si>
  <si>
    <t>Ю, РФ</t>
  </si>
  <si>
    <t>Пятница, РФ</t>
  </si>
  <si>
    <t>2х2, РФ</t>
  </si>
  <si>
    <t>Пятый канал, РФ</t>
  </si>
  <si>
    <t>Российская федерация (РФ)</t>
  </si>
  <si>
    <t>СТС, РФ</t>
  </si>
  <si>
    <t>Домашний, РФ</t>
  </si>
  <si>
    <t>ОЦЕНКА СТОИМОСТИ</t>
  </si>
  <si>
    <t>Карусель, РФ</t>
  </si>
  <si>
    <t>Кол-во выходов  30 сек</t>
  </si>
  <si>
    <t>Кол-во выходов  15 сек</t>
  </si>
  <si>
    <t>Кол-во выходов  5 сек</t>
  </si>
  <si>
    <t xml:space="preserve">Не является публичной офертой. </t>
  </si>
  <si>
    <t>СТС ЛАВ, РФ</t>
  </si>
  <si>
    <t>Все, 14-59</t>
  </si>
  <si>
    <t>Все, 25-54</t>
  </si>
  <si>
    <t>Все, 25-59</t>
  </si>
  <si>
    <t>Все, 14-44</t>
  </si>
  <si>
    <t>Все, 11-34</t>
  </si>
  <si>
    <t>Все, 10-45</t>
  </si>
  <si>
    <t>Все, 18+</t>
  </si>
  <si>
    <t>Ж, 25-59</t>
  </si>
  <si>
    <t>Все, 25-49</t>
  </si>
  <si>
    <t>Все, 4-45</t>
  </si>
  <si>
    <t>БЦА</t>
  </si>
  <si>
    <t>ОБОЗНАЧЕНИЯ</t>
  </si>
  <si>
    <t>CPT Стоимость контакта</t>
  </si>
  <si>
    <t>BA Audience</t>
  </si>
  <si>
    <t>OTS контакты</t>
  </si>
  <si>
    <t>Канал МАТЧ ТВ вещает с 1 ноября 2015 года</t>
  </si>
  <si>
    <t>Канал ЧЕ вещает с 12 ноября 2015 года</t>
  </si>
  <si>
    <t>ТНТ4, РФ</t>
  </si>
  <si>
    <t>Муз ТВ, РФ</t>
  </si>
  <si>
    <t>Россия24, РФ</t>
  </si>
  <si>
    <t>Кол-во выходов  10 сек**</t>
  </si>
  <si>
    <t>**Общее кол-во роликов и общий хрономераж при размещении по GRP  являются расчетной величиной и при постановке в эфир возможна коррекция.</t>
  </si>
  <si>
    <t>GRP</t>
  </si>
  <si>
    <t>TVR  / Средний рейтинг*</t>
  </si>
  <si>
    <t>TVR / Средний рейтинг и GRP 30" расчитывается, исходя из размещения в течение дня с 6 до 24 часов .</t>
  </si>
  <si>
    <t>Прайм:  весь эфирный день</t>
  </si>
  <si>
    <t>Матч ТВ, РФ</t>
  </si>
  <si>
    <t>Прайм: с 0:00 до 0:30 и с 19:00 до 24:00 в будни, с 00:00 до 1:00 и с 8:00 до 24:00 по выходным и праздничным дням.</t>
  </si>
  <si>
    <t>Мир, РФ</t>
  </si>
  <si>
    <t>Че (Перец), РФ</t>
  </si>
  <si>
    <t>Все, 18-44</t>
  </si>
  <si>
    <t>Ж, 14-44</t>
  </si>
  <si>
    <t>Размещение по GRP с 1 января 2018 года</t>
  </si>
  <si>
    <t>М, 14-59</t>
  </si>
  <si>
    <r>
      <rPr>
        <u/>
        <sz val="10"/>
        <color theme="1"/>
        <rFont val="Calibri"/>
        <family val="2"/>
        <charset val="204"/>
        <scheme val="minor"/>
      </rPr>
      <t>TVR/средний рейтинг</t>
    </r>
    <r>
      <rPr>
        <sz val="10"/>
        <color theme="1"/>
        <rFont val="Calibri"/>
        <family val="2"/>
        <scheme val="minor"/>
      </rPr>
      <t xml:space="preserve"> - средний рейтинг программ  на телеканале  в течение  эфирного дня с 6:00 до 24:00  часов по базовой целевой аудитории   Рейтинг - это показатель смотрения канала/программы по целевой аудитории, он выражается в %  от заданной ЦА,  </t>
    </r>
  </si>
  <si>
    <t>т.е.  % людей,  которые точно посмотрели данный телеканал/программу от всей заданной ЦА (в данном случае от БЦА), которая равна 100% (на примере России 1  - здесь указывается средний % людей 18 лет и старше от всех людей 18 лет и старше, которые  точно посмотрели канал в  промежуток времени с 6 до 24 часов ).</t>
  </si>
  <si>
    <r>
      <rPr>
        <u/>
        <sz val="10"/>
        <color theme="1"/>
        <rFont val="Calibri"/>
        <family val="2"/>
        <charset val="204"/>
        <scheme val="minor"/>
      </rPr>
      <t>GRP</t>
    </r>
    <r>
      <rPr>
        <sz val="10"/>
        <color theme="1"/>
        <rFont val="Calibri"/>
        <family val="2"/>
        <scheme val="minor"/>
      </rPr>
      <t xml:space="preserve"> - суммарный рейтинг по БЦА канала, набранный за рекламную кампанию в указанном месяце  (размещение по GRP, указана в %). Другими словами, это  кол-во выходов умноженное на средний рейтинг одного выхода на канале по БЦА канала.</t>
    </r>
  </si>
  <si>
    <t>Чем  больше рейтингов мы купим, тем дороже размещение.</t>
  </si>
  <si>
    <r>
      <rPr>
        <u/>
        <sz val="10"/>
        <color theme="1"/>
        <rFont val="Calibri"/>
        <family val="2"/>
        <charset val="204"/>
        <scheme val="minor"/>
      </rPr>
      <t xml:space="preserve">1 СPM </t>
    </r>
    <r>
      <rPr>
        <sz val="10"/>
        <color theme="1"/>
        <rFont val="Calibri"/>
        <family val="2"/>
        <scheme val="minor"/>
      </rPr>
      <t>- стоимость 1 минуты размещения на указанном канале (размещение по минутам, указана в рублях)</t>
    </r>
  </si>
  <si>
    <r>
      <rPr>
        <u/>
        <sz val="10"/>
        <color theme="1"/>
        <rFont val="Calibri"/>
        <family val="2"/>
        <charset val="204"/>
        <scheme val="minor"/>
      </rPr>
      <t xml:space="preserve">BA Audience </t>
    </r>
    <r>
      <rPr>
        <sz val="10"/>
        <color theme="1"/>
        <rFont val="Calibri"/>
        <family val="2"/>
        <scheme val="minor"/>
      </rPr>
      <t>- размер базовой целевой аудитории (БЦА) в тыс. человек</t>
    </r>
  </si>
  <si>
    <r>
      <rPr>
        <u/>
        <sz val="9"/>
        <color theme="1"/>
        <rFont val="Calibri"/>
        <family val="2"/>
        <charset val="204"/>
        <scheme val="minor"/>
      </rPr>
      <t>OTS</t>
    </r>
    <r>
      <rPr>
        <b/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- накопленное кол-во контактов с представителями БЦА за рекламную кампанию в данном месяце в тыс. человек</t>
    </r>
  </si>
  <si>
    <r>
      <rPr>
        <u/>
        <sz val="9"/>
        <color theme="1"/>
        <rFont val="Calibri"/>
        <family val="2"/>
        <charset val="204"/>
        <scheme val="minor"/>
      </rPr>
      <t>CPT</t>
    </r>
    <r>
      <rPr>
        <b/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 xml:space="preserve"> - стоимость контакта на 1000 человек  представителей БЦА за рекламную кампанию в данном месяце в рублях</t>
    </r>
  </si>
  <si>
    <t>***При одновременом размещении на каналах группы НРА (СТС, СТС ЛАВ, Домашний,Че, Первый, Россия1, Рен, ТВ3, 5 канал,  Ю, Пятница, Дисней, ТВЦ, Звезда, Россия 24, Карусель, НТВ, ТНТ, ТНТ4, Матч ТВ, 2х2, Супер, Мир) предоставляются дополнительные скидки.</t>
  </si>
  <si>
    <t>СПАС, РФ</t>
  </si>
  <si>
    <t>Размещение по GRP с 1 сентября 2018 года</t>
  </si>
  <si>
    <t xml:space="preserve">Интервалы времени прайма указаны под расчетной таблицей каждого канала. На канале Ю,  ТВЦ, Звезда, Муз ТВ, Россия 24,  СТС ЛАВ,  ТНТ4, Че, Супер и  Мир, ДРК  прайм-тайм весь эфирный день. </t>
  </si>
  <si>
    <t>Средняя стоимость         1 минуты , руб</t>
  </si>
  <si>
    <t>Эфирные каналы</t>
  </si>
  <si>
    <r>
      <rPr>
        <u/>
        <sz val="10"/>
        <color theme="1"/>
        <rFont val="Calibri"/>
        <family val="2"/>
        <charset val="204"/>
        <scheme val="minor"/>
      </rPr>
      <t>БЦА Все, 14-59</t>
    </r>
    <r>
      <rPr>
        <sz val="10"/>
        <color theme="1"/>
        <rFont val="Calibri"/>
        <family val="2"/>
        <scheme val="minor"/>
      </rPr>
      <t xml:space="preserve"> - Базовая Целевая Аудитория канала (Все, 14-59 - это все люди в возрасте 14-59 лет, проживающие в РФ в городах с населением свыше 100 тыс. человек). По данной аудитории ведется закупка рекламного времени на каналах (на  Россия 1 закупка ведется по аудитории 18+,на Первом ведется по аудитории для людей от 14 до 59 лет и т.д.)</t>
    </r>
  </si>
  <si>
    <r>
      <rPr>
        <u/>
        <sz val="9"/>
        <color theme="1"/>
        <rFont val="Calibri"/>
        <family val="2"/>
        <charset val="204"/>
        <scheme val="minor"/>
      </rPr>
      <t>Суперфиксированный тип размещения</t>
    </r>
    <r>
      <rPr>
        <sz val="9"/>
        <color theme="1"/>
        <rFont val="Calibri"/>
        <family val="2"/>
        <charset val="204"/>
        <scheme val="minor"/>
      </rPr>
      <t xml:space="preserve"> - ручное размещение спотов в выбранные клиентом блоки, с повышенным приоритетом и возможностью выбивать фиксированный тип размещения.</t>
    </r>
  </si>
  <si>
    <r>
      <rPr>
        <u/>
        <sz val="9"/>
        <color theme="1"/>
        <rFont val="Calibri"/>
        <family val="2"/>
        <charset val="204"/>
        <scheme val="minor"/>
      </rPr>
      <t>Фиксированный тип размещения</t>
    </r>
    <r>
      <rPr>
        <sz val="9"/>
        <color theme="1"/>
        <rFont val="Calibri"/>
        <family val="2"/>
        <charset val="204"/>
        <scheme val="minor"/>
      </rPr>
      <t xml:space="preserve"> - ручное размещение спотов в выбранные клиентом блоки, в конкретных программах, в конкретные даты. Данный тип размещения выбивается суперфиксированным типом размещения.
</t>
    </r>
  </si>
  <si>
    <r>
      <rPr>
        <u/>
        <sz val="10"/>
        <color theme="1"/>
        <rFont val="Calibri"/>
        <family val="2"/>
        <charset val="204"/>
        <scheme val="minor"/>
      </rPr>
      <t>GRP 20"</t>
    </r>
    <r>
      <rPr>
        <sz val="10"/>
        <color theme="1"/>
        <rFont val="Calibri"/>
        <family val="2"/>
        <scheme val="minor"/>
      </rPr>
      <t xml:space="preserve"> - суммарный рейтинг по БЦА канала, набранный за рекламную кампанию в указанном месяц и приведенный к 20 секундному ролику (размещение по GRP, указана в %). Продажа рекламного времени  по GRP ведется  именно по суммарому рейтингу, который приведен к 20 секундам. </t>
    </r>
  </si>
  <si>
    <t>Общая стоимость размещение получается путем умножения  стоимости 1  GRP (CPP) на  общее  кол-во GRP 20".</t>
  </si>
  <si>
    <r>
      <rPr>
        <u/>
        <sz val="10"/>
        <color theme="1"/>
        <rFont val="Calibri"/>
        <family val="2"/>
        <charset val="204"/>
        <scheme val="minor"/>
      </rPr>
      <t xml:space="preserve">1 GRP 20" (CPP) </t>
    </r>
    <r>
      <rPr>
        <sz val="10"/>
        <color theme="1"/>
        <rFont val="Calibri"/>
        <family val="2"/>
        <scheme val="minor"/>
      </rPr>
      <t xml:space="preserve">- стоимость 1 рейтинга по БЦА на указанном канале, приведенного к 20 секундному ролику (размещение по GRP, указана в рублях). Т.к. продажа идет по рейтингам, которые измеряются по БЦА, то мы фактически покупаем не суммарное кол-во минут, а суммарное кол-во рейтингов (количество людей).  </t>
    </r>
  </si>
  <si>
    <t>GRP 20"*</t>
  </si>
  <si>
    <t>Стоимость 1 GRP 20", руб без НДС</t>
  </si>
  <si>
    <t>ОЦЕНКА СТОИМОСТИ - это оценочная (примерная ) стоимость размещения рекламы, полученная  с помощью программы "НРА Считалка", с учетом возможных  дополнительных скидок и требует  обязательного официального подтверждение условий.</t>
  </si>
  <si>
    <t xml:space="preserve">Внимание! Данные расчеты  являются примерными и  выполнены с целью  ознакомления с ценовой политикой  представленных каналов, а также для облегчения процесса  бюджетирования. </t>
  </si>
  <si>
    <t xml:space="preserve">Для получения дополнительной информации и по вопросу размещения звоните:  +7(495) 221-7655, 921-1648,+7 (901) 979-7464 </t>
  </si>
  <si>
    <t>100% фиксированное</t>
  </si>
  <si>
    <t>Суббота (Супер), РФ</t>
  </si>
  <si>
    <t xml:space="preserve">* Размещение из расчета выхода ролика в пропорции 60% прайм/ 40% непрайм и 100% фиксированное размещение (100% суперфиксированый тип размещения +15% к стоимости фиксированного).    </t>
  </si>
  <si>
    <t>Солнце (Disney), РФ</t>
  </si>
  <si>
    <t>январь 2024- март 2024</t>
  </si>
  <si>
    <t>Ж, 18-45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</si>
</sst>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&quot;р.&quot;"/>
    <numFmt numFmtId="165" formatCode="[$$-409]#,##0.00"/>
    <numFmt numFmtId="166" formatCode="0.000"/>
    <numFmt numFmtId="167" formatCode="_-* #,##0.00_р_._-;\-* #,##0.00_р_._-;_-* &quot;-&quot;??_р_._-;_-@_-"/>
    <numFmt numFmtId="168" formatCode="_-* #,##0_р_._-;\-* #,##0_р_._-;_-* &quot;-&quot;_р_._-;_-@_-"/>
    <numFmt numFmtId="169" formatCode="#,##0.00\ &quot;₽&quot;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u/>
      <sz val="11"/>
      <color theme="0"/>
      <name val="Calibri"/>
      <family val="2"/>
      <charset val="204"/>
      <scheme val="minor"/>
    </font>
    <font>
      <i/>
      <sz val="11"/>
      <color theme="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4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3" fillId="0" borderId="0"/>
    <xf numFmtId="0" fontId="18" fillId="0" borderId="0"/>
    <xf numFmtId="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167" fontId="18" fillId="0" borderId="0" applyFont="0" applyFill="0" applyBorder="0" applyAlignment="0" applyProtection="0"/>
    <xf numFmtId="0" fontId="3" fillId="6" borderId="0" applyNumberFormat="0" applyBorder="0" applyAlignment="0" applyProtection="0"/>
    <xf numFmtId="167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3" fillId="0" borderId="0"/>
    <xf numFmtId="0" fontId="21" fillId="0" borderId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0" fillId="7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8" fillId="0" borderId="0" applyFont="0" applyFill="0" applyBorder="0" applyAlignment="0" applyProtection="0"/>
  </cellStyleXfs>
  <cellXfs count="74">
    <xf numFmtId="0" fontId="0" fillId="0" borderId="0" xfId="0"/>
    <xf numFmtId="0" fontId="5" fillId="0" borderId="0" xfId="0" applyFont="1"/>
    <xf numFmtId="2" fontId="5" fillId="0" borderId="0" xfId="0" applyNumberFormat="1" applyFont="1"/>
    <xf numFmtId="21" fontId="5" fillId="0" borderId="0" xfId="0" applyNumberFormat="1" applyFont="1"/>
    <xf numFmtId="164" fontId="5" fillId="0" borderId="0" xfId="0" applyNumberFormat="1" applyFont="1"/>
    <xf numFmtId="0" fontId="0" fillId="0" borderId="0" xfId="0" applyFill="1"/>
    <xf numFmtId="0" fontId="0" fillId="2" borderId="0" xfId="0" applyFill="1"/>
    <xf numFmtId="0" fontId="6" fillId="0" borderId="0" xfId="0" applyFont="1" applyAlignment="1">
      <alignment horizontal="right"/>
    </xf>
    <xf numFmtId="164" fontId="6" fillId="0" borderId="0" xfId="0" applyNumberFormat="1" applyFont="1"/>
    <xf numFmtId="165" fontId="0" fillId="0" borderId="0" xfId="0" applyNumberFormat="1"/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10" fontId="0" fillId="0" borderId="0" xfId="0" applyNumberFormat="1"/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17" fontId="9" fillId="2" borderId="1" xfId="0" applyNumberFormat="1" applyFont="1" applyFill="1" applyBorder="1"/>
    <xf numFmtId="2" fontId="9" fillId="2" borderId="1" xfId="0" applyNumberFormat="1" applyFont="1" applyFill="1" applyBorder="1"/>
    <xf numFmtId="10" fontId="9" fillId="2" borderId="1" xfId="0" applyNumberFormat="1" applyFont="1" applyFill="1" applyBorder="1"/>
    <xf numFmtId="164" fontId="9" fillId="2" borderId="1" xfId="0" applyNumberFormat="1" applyFont="1" applyFill="1" applyBorder="1"/>
    <xf numFmtId="0" fontId="9" fillId="0" borderId="0" xfId="0" applyFont="1"/>
    <xf numFmtId="0" fontId="10" fillId="0" borderId="0" xfId="0" applyFont="1"/>
    <xf numFmtId="0" fontId="5" fillId="5" borderId="1" xfId="0" applyFont="1" applyFill="1" applyBorder="1" applyAlignment="1">
      <alignment wrapText="1"/>
    </xf>
    <xf numFmtId="164" fontId="9" fillId="5" borderId="1" xfId="0" applyNumberFormat="1" applyFont="1" applyFill="1" applyBorder="1"/>
    <xf numFmtId="2" fontId="9" fillId="5" borderId="1" xfId="0" applyNumberFormat="1" applyFont="1" applyFill="1" applyBorder="1"/>
    <xf numFmtId="21" fontId="9" fillId="5" borderId="1" xfId="0" applyNumberFormat="1" applyFont="1" applyFill="1" applyBorder="1"/>
    <xf numFmtId="0" fontId="1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14" fillId="0" borderId="0" xfId="0" applyFo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15" fillId="0" borderId="0" xfId="0" applyFont="1"/>
    <xf numFmtId="17" fontId="8" fillId="0" borderId="0" xfId="0" applyNumberFormat="1" applyFont="1" applyFill="1" applyBorder="1"/>
    <xf numFmtId="2" fontId="8" fillId="0" borderId="0" xfId="0" applyNumberFormat="1" applyFont="1" applyFill="1" applyBorder="1"/>
    <xf numFmtId="21" fontId="8" fillId="0" borderId="0" xfId="0" applyNumberFormat="1" applyFont="1" applyFill="1" applyBorder="1"/>
    <xf numFmtId="10" fontId="8" fillId="0" borderId="0" xfId="0" applyNumberFormat="1" applyFont="1" applyFill="1" applyBorder="1"/>
    <xf numFmtId="2" fontId="12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10" fontId="16" fillId="0" borderId="0" xfId="0" applyNumberFormat="1" applyFont="1"/>
    <xf numFmtId="0" fontId="17" fillId="0" borderId="0" xfId="0" applyFont="1"/>
    <xf numFmtId="10" fontId="16" fillId="0" borderId="0" xfId="0" applyNumberFormat="1" applyFont="1" applyFill="1"/>
    <xf numFmtId="166" fontId="9" fillId="5" borderId="1" xfId="0" applyNumberFormat="1" applyFont="1" applyFill="1" applyBorder="1"/>
    <xf numFmtId="2" fontId="9" fillId="5" borderId="2" xfId="0" applyNumberFormat="1" applyFont="1" applyFill="1" applyBorder="1"/>
    <xf numFmtId="0" fontId="5" fillId="5" borderId="2" xfId="0" applyFont="1" applyFill="1" applyBorder="1" applyAlignment="1">
      <alignment wrapText="1"/>
    </xf>
    <xf numFmtId="0" fontId="22" fillId="0" borderId="0" xfId="0" applyFont="1"/>
    <xf numFmtId="0" fontId="23" fillId="0" borderId="0" xfId="0" applyFont="1"/>
    <xf numFmtId="169" fontId="9" fillId="5" borderId="1" xfId="3" applyNumberFormat="1" applyFont="1" applyFill="1" applyBorder="1" applyAlignment="1" applyProtection="1">
      <alignment horizontal="center"/>
    </xf>
    <xf numFmtId="169" fontId="5" fillId="0" borderId="0" xfId="0" applyNumberFormat="1" applyFont="1"/>
    <xf numFmtId="169" fontId="3" fillId="0" borderId="0" xfId="0" applyNumberFormat="1" applyFont="1"/>
    <xf numFmtId="169" fontId="5" fillId="5" borderId="1" xfId="0" applyNumberFormat="1" applyFont="1" applyFill="1" applyBorder="1" applyAlignment="1">
      <alignment wrapText="1"/>
    </xf>
    <xf numFmtId="169" fontId="8" fillId="0" borderId="0" xfId="0" applyNumberFormat="1" applyFont="1" applyFill="1" applyBorder="1"/>
    <xf numFmtId="0" fontId="0" fillId="8" borderId="0" xfId="0" applyFill="1"/>
    <xf numFmtId="169" fontId="8" fillId="0" borderId="0" xfId="0" applyNumberFormat="1" applyFont="1"/>
    <xf numFmtId="0" fontId="27" fillId="0" borderId="0" xfId="0" applyFont="1" applyAlignment="1">
      <alignment horizontal="left" vertical="center" indent="1"/>
    </xf>
    <xf numFmtId="0" fontId="14" fillId="0" borderId="0" xfId="0" applyFont="1" applyAlignment="1"/>
    <xf numFmtId="0" fontId="28" fillId="3" borderId="0" xfId="0" applyFont="1" applyFill="1" applyAlignment="1">
      <alignment horizontal="left"/>
    </xf>
    <xf numFmtId="0" fontId="29" fillId="3" borderId="0" xfId="0" applyFont="1" applyFill="1"/>
    <xf numFmtId="17" fontId="29" fillId="4" borderId="0" xfId="0" applyNumberFormat="1" applyFont="1" applyFill="1" applyAlignment="1">
      <alignment horizontal="left"/>
    </xf>
    <xf numFmtId="0" fontId="29" fillId="4" borderId="0" xfId="0" applyFont="1" applyFill="1"/>
    <xf numFmtId="0" fontId="30" fillId="3" borderId="0" xfId="0" applyFont="1" applyFill="1" applyAlignment="1">
      <alignment horizontal="left"/>
    </xf>
    <xf numFmtId="0" fontId="30" fillId="3" borderId="0" xfId="0" applyFont="1" applyFill="1"/>
    <xf numFmtId="2" fontId="31" fillId="3" borderId="0" xfId="0" applyNumberFormat="1" applyFont="1" applyFill="1"/>
    <xf numFmtId="21" fontId="31" fillId="3" borderId="0" xfId="0" applyNumberFormat="1" applyFont="1" applyFill="1"/>
    <xf numFmtId="0" fontId="31" fillId="3" borderId="0" xfId="0" applyFont="1" applyFill="1"/>
    <xf numFmtId="164" fontId="31" fillId="3" borderId="0" xfId="0" applyNumberFormat="1" applyFont="1" applyFill="1"/>
    <xf numFmtId="165" fontId="29" fillId="3" borderId="0" xfId="0" applyNumberFormat="1" applyFont="1" applyFill="1"/>
    <xf numFmtId="0" fontId="31" fillId="0" borderId="0" xfId="0" applyFont="1"/>
    <xf numFmtId="0" fontId="15" fillId="8" borderId="0" xfId="0" applyFont="1" applyFill="1"/>
    <xf numFmtId="0" fontId="1" fillId="8" borderId="0" xfId="0" applyFont="1" applyFill="1"/>
  </cellXfs>
  <cellStyles count="40">
    <cellStyle name="40% - Акцент1 2" xfId="25"/>
    <cellStyle name="40% — акцент1 2" xfId="14"/>
    <cellStyle name="Comma 2" xfId="13"/>
    <cellStyle name="Comma 2 2" xfId="15"/>
    <cellStyle name="Normal 2" xfId="9"/>
    <cellStyle name="Normal 2 2" xfId="16"/>
    <cellStyle name="Normal_CPP 02 без ТВ6" xfId="8"/>
    <cellStyle name="Percent 2" xfId="10"/>
    <cellStyle name="Percent 2 2" xfId="17"/>
    <cellStyle name="Style 1" xfId="26"/>
    <cellStyle name="Обычный" xfId="0" builtinId="0"/>
    <cellStyle name="Обычный 2" xfId="2"/>
    <cellStyle name="Обычный 2 15" xfId="18"/>
    <cellStyle name="Обычный 2 16" xfId="12"/>
    <cellStyle name="Обычный 2 2" xfId="19"/>
    <cellStyle name="Обычный 2 2 2" xfId="27"/>
    <cellStyle name="Обычный 2 2 3" xfId="28"/>
    <cellStyle name="Обычный 2 3" xfId="29"/>
    <cellStyle name="Обычный 2 4" xfId="30"/>
    <cellStyle name="Обычный 3" xfId="20"/>
    <cellStyle name="Обычный 3 2" xfId="31"/>
    <cellStyle name="Обычный 4" xfId="1"/>
    <cellStyle name="Обычный 5" xfId="32"/>
    <cellStyle name="Процентный 2" xfId="3"/>
    <cellStyle name="Процентный 2 15" xfId="7"/>
    <cellStyle name="Процентный 2 2" xfId="11"/>
    <cellStyle name="Процентный 2 2 2" xfId="33"/>
    <cellStyle name="Процентный 3" xfId="34"/>
    <cellStyle name="Процентный 4" xfId="35"/>
    <cellStyle name="Процентный 4 2" xfId="36"/>
    <cellStyle name="Стиль 1" xfId="21"/>
    <cellStyle name="Финансовый [0] 2" xfId="5"/>
    <cellStyle name="Финансовый [0] 2 13" xfId="6"/>
    <cellStyle name="Финансовый [0] 2 2" xfId="22"/>
    <cellStyle name="Финансовый [0] 3" xfId="37"/>
    <cellStyle name="Финансовый [0] 4" xfId="38"/>
    <cellStyle name="Финансовый [0] 4 2" xfId="39"/>
    <cellStyle name="Финансовый 2" xfId="4"/>
    <cellStyle name="Финансовый 2 13" xfId="23"/>
    <cellStyle name="Финансовый 2 2" xfId="2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ministar.ru/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285750</xdr:colOff>
      <xdr:row>2</xdr:row>
      <xdr:rowOff>152400</xdr:rowOff>
    </xdr:from>
    <xdr:to>
      <xdr:col>10</xdr:col>
      <xdr:colOff>444620</xdr:colOff>
      <xdr:row>6</xdr:row>
      <xdr:rowOff>95250</xdr:rowOff>
    </xdr:to>
    <xdr:pic>
      <xdr:nvPicPr>
        <xdr:cNvPr id="2" name="Рисунок 3" descr="xl/media/image1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723900"/>
          <a:ext cx="253059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</xdr:row>
      <xdr:rowOff>180975</xdr:rowOff>
    </xdr:from>
    <xdr:to>
      <xdr:col>14</xdr:col>
      <xdr:colOff>155121</xdr:colOff>
      <xdr:row>6</xdr:row>
      <xdr:rowOff>115660</xdr:rowOff>
    </xdr:to>
    <xdr:pic>
      <xdr:nvPicPr>
        <xdr:cNvPr id="3" name="Рисунок 4" descr="xl/media/image3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50" y="1133475"/>
          <a:ext cx="2688771" cy="315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43010</xdr:colOff>
      <xdr:row>3</xdr:row>
      <xdr:rowOff>57150</xdr:rowOff>
    </xdr:from>
    <xdr:to>
      <xdr:col>18</xdr:col>
      <xdr:colOff>519947</xdr:colOff>
      <xdr:row>6</xdr:row>
      <xdr:rowOff>114301</xdr:rowOff>
    </xdr:to>
    <xdr:pic>
      <xdr:nvPicPr>
        <xdr:cNvPr id="4" name="Рисунок 5" descr="xl/media/image2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25785" y="819150"/>
          <a:ext cx="2705787" cy="628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2:S214"/>
  <sheetViews>
    <sheetView showGridLines="0" tabSelected="1" zoomScaleNormal="100" workbookViewId="0">
      <selection activeCell="O183" sqref="O183"/>
    </sheetView>
  </sheetViews>
  <sheetFormatPr defaultRowHeight="15" x14ac:dyDescent="0.25"/>
  <cols>
    <col min="1" max="1" width="21.7109375" customWidth="1"/>
    <col min="2" max="3" width="11.140625" customWidth="1"/>
    <col min="4" max="4" width="11.85546875" customWidth="1"/>
    <col min="5" max="5" width="10.7109375" customWidth="1"/>
    <col min="6" max="6" width="13.28515625" customWidth="1"/>
    <col min="7" max="7" width="18.42578125" customWidth="1"/>
    <col min="8" max="8" width="12.42578125" customWidth="1"/>
    <col min="9" max="12" width="11.5703125" customWidth="1"/>
    <col min="13" max="13" width="13.140625" customWidth="1"/>
    <col min="14" max="14" width="13.28515625" customWidth="1"/>
    <col min="15" max="15" width="17.85546875" customWidth="1"/>
    <col min="16" max="17" width="17.42578125" customWidth="1"/>
    <col min="18" max="18" width="16" customWidth="1"/>
    <col min="19" max="19" width="13.85546875" customWidth="1"/>
  </cols>
  <sheetData>
    <row r="2" spans="1:19" x14ac:dyDescent="0.25">
      <c r="A2" s="14" t="s">
        <v>12</v>
      </c>
      <c r="B2" s="60" t="s">
        <v>30</v>
      </c>
      <c r="C2" s="61"/>
      <c r="D2" s="61"/>
    </row>
    <row r="3" spans="1:19" x14ac:dyDescent="0.25">
      <c r="A3" s="13" t="s">
        <v>7</v>
      </c>
      <c r="B3" s="62" t="s">
        <v>100</v>
      </c>
      <c r="C3" s="63"/>
      <c r="D3" s="63"/>
    </row>
    <row r="4" spans="1:19" x14ac:dyDescent="0.25">
      <c r="A4" s="13" t="s">
        <v>17</v>
      </c>
      <c r="B4" s="62" t="s">
        <v>16</v>
      </c>
      <c r="C4" s="63"/>
      <c r="D4" s="63"/>
    </row>
    <row r="5" spans="1:19" x14ac:dyDescent="0.25">
      <c r="A5" s="13" t="s">
        <v>18</v>
      </c>
      <c r="B5" s="62" t="s">
        <v>27</v>
      </c>
      <c r="C5" s="63"/>
      <c r="D5" s="63"/>
    </row>
    <row r="6" spans="1:19" x14ac:dyDescent="0.25">
      <c r="A6" s="13" t="s">
        <v>19</v>
      </c>
      <c r="B6" s="62" t="s">
        <v>84</v>
      </c>
      <c r="C6" s="63"/>
      <c r="D6" s="63"/>
    </row>
    <row r="7" spans="1:19" x14ac:dyDescent="0.25">
      <c r="A7" s="13" t="s">
        <v>20</v>
      </c>
      <c r="B7" s="62" t="s">
        <v>96</v>
      </c>
      <c r="C7" s="63"/>
      <c r="D7" s="63"/>
    </row>
    <row r="8" spans="1:19" x14ac:dyDescent="0.25">
      <c r="D8" s="41"/>
    </row>
    <row r="9" spans="1:19" x14ac:dyDescent="0.25">
      <c r="A9" t="s">
        <v>9</v>
      </c>
      <c r="B9" s="42" t="s">
        <v>47</v>
      </c>
      <c r="C9" s="1" t="s">
        <v>37</v>
      </c>
      <c r="D9" s="12"/>
    </row>
    <row r="10" spans="1:19" ht="45" x14ac:dyDescent="0.25">
      <c r="A10" s="10" t="s">
        <v>0</v>
      </c>
      <c r="B10" s="11" t="s">
        <v>32</v>
      </c>
      <c r="C10" s="11" t="s">
        <v>33</v>
      </c>
      <c r="D10" s="23" t="s">
        <v>57</v>
      </c>
      <c r="E10" s="11" t="s">
        <v>34</v>
      </c>
      <c r="F10" s="11" t="s">
        <v>2</v>
      </c>
      <c r="G10" s="23" t="s">
        <v>1</v>
      </c>
      <c r="H10" s="11" t="s">
        <v>6</v>
      </c>
      <c r="I10" s="23" t="s">
        <v>60</v>
      </c>
      <c r="J10" s="28" t="s">
        <v>59</v>
      </c>
      <c r="K10" s="28" t="s">
        <v>50</v>
      </c>
      <c r="L10" s="28" t="s">
        <v>51</v>
      </c>
      <c r="M10" s="48" t="s">
        <v>91</v>
      </c>
      <c r="N10" s="54" t="s">
        <v>92</v>
      </c>
      <c r="O10" s="11" t="s">
        <v>3</v>
      </c>
      <c r="P10" s="11" t="s">
        <v>4</v>
      </c>
      <c r="Q10" s="23" t="s">
        <v>5</v>
      </c>
      <c r="R10" s="27" t="s">
        <v>83</v>
      </c>
      <c r="S10" s="28" t="s">
        <v>49</v>
      </c>
    </row>
    <row r="11" spans="1:19" s="21" customFormat="1" x14ac:dyDescent="0.25">
      <c r="A11" s="17">
        <v>45292</v>
      </c>
      <c r="B11" s="18">
        <v>0</v>
      </c>
      <c r="C11" s="18">
        <v>0</v>
      </c>
      <c r="D11" s="25">
        <v>120</v>
      </c>
      <c r="E11" s="18">
        <v>0</v>
      </c>
      <c r="F11" s="18">
        <f>B11+C11+D11+E11</f>
        <v>120</v>
      </c>
      <c r="G11" s="26">
        <f>(B11*30+C11*15+D11*10+E11*5)/86400</f>
        <v>1.3888888888888888E-2</v>
      </c>
      <c r="H11" s="19">
        <v>0.6</v>
      </c>
      <c r="I11" s="25">
        <v>0.82799999999999996</v>
      </c>
      <c r="J11" s="30">
        <f>I11*F11</f>
        <v>99.36</v>
      </c>
      <c r="K11" s="30">
        <v>47246.95</v>
      </c>
      <c r="L11" s="30">
        <f>J11*K11/100</f>
        <v>46944.569519999997</v>
      </c>
      <c r="M11" s="47">
        <f>G11*86400/60*3*I11</f>
        <v>49.68</v>
      </c>
      <c r="N11" s="51">
        <v>286810</v>
      </c>
      <c r="O11" s="20">
        <f>M11*N11*1.2*1.15</f>
        <v>19663234.704</v>
      </c>
      <c r="P11" s="20">
        <f>O11*0.02</f>
        <v>393264.69407999999</v>
      </c>
      <c r="Q11" s="24">
        <f>O11+P11</f>
        <v>20056499.398079999</v>
      </c>
      <c r="R11" s="20">
        <f>Q11/(G11*86400/60)</f>
        <v>1002824.9699039999</v>
      </c>
      <c r="S11" s="31">
        <f>Q11/L11</f>
        <v>427.23790212913212</v>
      </c>
    </row>
    <row r="12" spans="1:19" s="21" customFormat="1" x14ac:dyDescent="0.25">
      <c r="A12" s="17">
        <v>45323</v>
      </c>
      <c r="B12" s="18">
        <v>0</v>
      </c>
      <c r="C12" s="18">
        <v>0</v>
      </c>
      <c r="D12" s="25">
        <v>116</v>
      </c>
      <c r="E12" s="18">
        <v>0</v>
      </c>
      <c r="F12" s="18">
        <f>B12+C12+D12+E12</f>
        <v>116</v>
      </c>
      <c r="G12" s="26">
        <f>(B12*30+C12*15+D12*10+E12*5)/86400</f>
        <v>1.3425925925925926E-2</v>
      </c>
      <c r="H12" s="19">
        <v>0.6</v>
      </c>
      <c r="I12" s="25">
        <v>0.85699999999999998</v>
      </c>
      <c r="J12" s="30">
        <f>I12*F12</f>
        <v>99.411999999999992</v>
      </c>
      <c r="K12" s="30">
        <v>47246.95</v>
      </c>
      <c r="L12" s="30">
        <f>J12*K12/100</f>
        <v>46969.137933999991</v>
      </c>
      <c r="M12" s="47">
        <f t="shared" ref="M12:M13" si="0">G12*86400/60*3*I12</f>
        <v>49.705999999999996</v>
      </c>
      <c r="N12" s="51">
        <v>484000</v>
      </c>
      <c r="O12" s="20">
        <f t="shared" ref="O12:O13" si="1">M12*N12*1.2*1.15</f>
        <v>33199631.519999988</v>
      </c>
      <c r="P12" s="20">
        <f>O12*0.02</f>
        <v>663992.63039999979</v>
      </c>
      <c r="Q12" s="24">
        <f>O12+P12</f>
        <v>33863624.15039999</v>
      </c>
      <c r="R12" s="20">
        <f>Q12/(G12*86400/60)</f>
        <v>1751566.7663999996</v>
      </c>
      <c r="S12" s="31">
        <f>Q12/L12</f>
        <v>720.97606300512518</v>
      </c>
    </row>
    <row r="13" spans="1:19" s="21" customFormat="1" x14ac:dyDescent="0.25">
      <c r="A13" s="17">
        <v>45352</v>
      </c>
      <c r="B13" s="18">
        <v>0</v>
      </c>
      <c r="C13" s="18">
        <v>0</v>
      </c>
      <c r="D13" s="25">
        <v>124</v>
      </c>
      <c r="E13" s="18">
        <v>0</v>
      </c>
      <c r="F13" s="18">
        <f>B13+C13+D13+E13</f>
        <v>124</v>
      </c>
      <c r="G13" s="26">
        <f>(B13*30+C13*15+D13*10+E13*5)/86400</f>
        <v>1.4351851851851852E-2</v>
      </c>
      <c r="H13" s="19">
        <v>0.6</v>
      </c>
      <c r="I13" s="25">
        <v>0.83799999999999997</v>
      </c>
      <c r="J13" s="30">
        <f>I13*F13</f>
        <v>103.91199999999999</v>
      </c>
      <c r="K13" s="30">
        <v>47246.95</v>
      </c>
      <c r="L13" s="30">
        <f>J13*K13/100</f>
        <v>49095.250683999991</v>
      </c>
      <c r="M13" s="47">
        <f t="shared" si="0"/>
        <v>51.955999999999996</v>
      </c>
      <c r="N13" s="51">
        <v>488480</v>
      </c>
      <c r="O13" s="20">
        <f t="shared" si="1"/>
        <v>35023664.294399992</v>
      </c>
      <c r="P13" s="20">
        <f>O13*0.02</f>
        <v>700473.28588799981</v>
      </c>
      <c r="Q13" s="24">
        <f>O13+P13</f>
        <v>35724137.580287993</v>
      </c>
      <c r="R13" s="20">
        <f>Q13/(G13*86400/60)</f>
        <v>1728587.3022719997</v>
      </c>
      <c r="S13" s="31">
        <f>Q13/L13</f>
        <v>727.64956044781729</v>
      </c>
    </row>
    <row r="14" spans="1:19" s="1" customFormat="1" x14ac:dyDescent="0.25">
      <c r="A14" s="44" t="s">
        <v>64</v>
      </c>
      <c r="B14" s="2"/>
      <c r="C14" s="2"/>
      <c r="D14" s="2"/>
      <c r="E14" s="2"/>
      <c r="F14" s="2"/>
      <c r="G14" s="3"/>
      <c r="I14" s="2"/>
      <c r="J14" s="2"/>
      <c r="K14" s="2"/>
      <c r="L14" s="2"/>
      <c r="M14" s="2"/>
      <c r="N14" s="52"/>
      <c r="O14" s="4"/>
      <c r="P14" s="4"/>
      <c r="Q14" s="4"/>
      <c r="R14" s="9"/>
      <c r="S14" s="2"/>
    </row>
    <row r="15" spans="1:19" s="1" customFormat="1" x14ac:dyDescent="0.25">
      <c r="B15" s="2"/>
      <c r="C15" s="2"/>
      <c r="D15" s="2"/>
      <c r="E15" s="2"/>
      <c r="F15" s="2"/>
      <c r="G15" s="3"/>
      <c r="I15" s="2"/>
      <c r="J15" s="2"/>
      <c r="K15" s="2"/>
      <c r="L15" s="2"/>
      <c r="M15" s="2"/>
      <c r="N15" s="52"/>
      <c r="O15" s="4"/>
      <c r="P15" s="4"/>
      <c r="Q15" s="4"/>
      <c r="R15" s="9"/>
      <c r="S15" s="2"/>
    </row>
    <row r="16" spans="1:19" x14ac:dyDescent="0.25">
      <c r="A16" t="s">
        <v>10</v>
      </c>
      <c r="B16" s="42" t="s">
        <v>47</v>
      </c>
      <c r="C16" s="1" t="s">
        <v>43</v>
      </c>
      <c r="D16" s="12"/>
      <c r="N16" s="53"/>
    </row>
    <row r="17" spans="1:19" ht="45" x14ac:dyDescent="0.25">
      <c r="A17" s="10" t="s">
        <v>0</v>
      </c>
      <c r="B17" s="11" t="s">
        <v>32</v>
      </c>
      <c r="C17" s="11" t="s">
        <v>33</v>
      </c>
      <c r="D17" s="23" t="s">
        <v>57</v>
      </c>
      <c r="E17" s="11" t="s">
        <v>34</v>
      </c>
      <c r="F17" s="11" t="s">
        <v>2</v>
      </c>
      <c r="G17" s="23" t="s">
        <v>1</v>
      </c>
      <c r="H17" s="11" t="s">
        <v>6</v>
      </c>
      <c r="I17" s="23" t="s">
        <v>60</v>
      </c>
      <c r="J17" s="28" t="s">
        <v>59</v>
      </c>
      <c r="K17" s="28" t="s">
        <v>50</v>
      </c>
      <c r="L17" s="28" t="s">
        <v>51</v>
      </c>
      <c r="M17" s="48" t="s">
        <v>91</v>
      </c>
      <c r="N17" s="54" t="s">
        <v>92</v>
      </c>
      <c r="O17" s="11" t="s">
        <v>3</v>
      </c>
      <c r="P17" s="11" t="s">
        <v>4</v>
      </c>
      <c r="Q17" s="23" t="s">
        <v>5</v>
      </c>
      <c r="R17" s="27" t="s">
        <v>83</v>
      </c>
      <c r="S17" s="28" t="s">
        <v>49</v>
      </c>
    </row>
    <row r="18" spans="1:19" s="21" customFormat="1" x14ac:dyDescent="0.25">
      <c r="A18" s="17">
        <v>45292</v>
      </c>
      <c r="B18" s="18">
        <v>0</v>
      </c>
      <c r="C18" s="18">
        <v>0</v>
      </c>
      <c r="D18" s="25">
        <v>120</v>
      </c>
      <c r="E18" s="18">
        <v>0</v>
      </c>
      <c r="F18" s="18">
        <f>B18+C18+D18+E18</f>
        <v>120</v>
      </c>
      <c r="G18" s="26">
        <f>(B18*30+C18*15+D18*10+E18*5)/86400</f>
        <v>1.3888888888888888E-2</v>
      </c>
      <c r="H18" s="19">
        <v>0.6</v>
      </c>
      <c r="I18" s="25">
        <v>3.157</v>
      </c>
      <c r="J18" s="30">
        <f>I18*F18</f>
        <v>378.84000000000003</v>
      </c>
      <c r="K18" s="30">
        <v>59723.73</v>
      </c>
      <c r="L18" s="30">
        <f>J18*K18/100</f>
        <v>226257.37873200004</v>
      </c>
      <c r="M18" s="47">
        <f>G18*86400/60*3*I18</f>
        <v>189.42000000000002</v>
      </c>
      <c r="N18" s="51">
        <v>92080</v>
      </c>
      <c r="O18" s="20">
        <f>M18*N18*1.2*1.15</f>
        <v>24069675.167999998</v>
      </c>
      <c r="P18" s="20">
        <f>O18*0.025</f>
        <v>601741.87919999997</v>
      </c>
      <c r="Q18" s="24">
        <f>O18+P18</f>
        <v>24671417.047199998</v>
      </c>
      <c r="R18" s="20">
        <f>Q18/(G18*86400/60)</f>
        <v>1233570.8523599999</v>
      </c>
      <c r="S18" s="31">
        <f>Q18/L18</f>
        <v>109.04138103899402</v>
      </c>
    </row>
    <row r="19" spans="1:19" s="21" customFormat="1" x14ac:dyDescent="0.25">
      <c r="A19" s="17">
        <v>45323</v>
      </c>
      <c r="B19" s="18">
        <v>0</v>
      </c>
      <c r="C19" s="18">
        <v>0</v>
      </c>
      <c r="D19" s="25">
        <v>116</v>
      </c>
      <c r="E19" s="18">
        <v>0</v>
      </c>
      <c r="F19" s="18">
        <f>B19+C19+D19+E19</f>
        <v>116</v>
      </c>
      <c r="G19" s="26">
        <f>(B19*30+C19*15+D19*10+E19*5)/86400</f>
        <v>1.3425925925925926E-2</v>
      </c>
      <c r="H19" s="19">
        <v>0.6</v>
      </c>
      <c r="I19" s="25">
        <v>3.4420000000000002</v>
      </c>
      <c r="J19" s="30">
        <f>I19*F19</f>
        <v>399.27200000000005</v>
      </c>
      <c r="K19" s="30">
        <v>59723.73</v>
      </c>
      <c r="L19" s="30">
        <f>J19*K19/100</f>
        <v>238460.13124560006</v>
      </c>
      <c r="M19" s="47">
        <f t="shared" ref="M19:M20" si="2">G19*86400/60*3*I19</f>
        <v>199.63600000000002</v>
      </c>
      <c r="N19" s="51">
        <v>155390</v>
      </c>
      <c r="O19" s="20">
        <f t="shared" ref="O19:O20" si="3">M19*N19*1.2*1.15</f>
        <v>42809584.495200001</v>
      </c>
      <c r="P19" s="20">
        <f>O19*0.025</f>
        <v>1070239.6123800001</v>
      </c>
      <c r="Q19" s="24">
        <f>O19+P19</f>
        <v>43879824.107579999</v>
      </c>
      <c r="R19" s="20">
        <f>Q19/(G19*86400/60)</f>
        <v>2269646.0745299999</v>
      </c>
      <c r="S19" s="31">
        <f>Q19/L19</f>
        <v>184.01325151660816</v>
      </c>
    </row>
    <row r="20" spans="1:19" s="21" customFormat="1" x14ac:dyDescent="0.25">
      <c r="A20" s="17">
        <v>45352</v>
      </c>
      <c r="B20" s="18">
        <v>0</v>
      </c>
      <c r="C20" s="18">
        <v>0</v>
      </c>
      <c r="D20" s="25">
        <v>124</v>
      </c>
      <c r="E20" s="18">
        <v>0</v>
      </c>
      <c r="F20" s="18">
        <f>B20+C20+D20+E20</f>
        <v>124</v>
      </c>
      <c r="G20" s="26">
        <f>(B20*30+C20*15+D20*10+E20*5)/86400</f>
        <v>1.4351851851851852E-2</v>
      </c>
      <c r="H20" s="19">
        <v>0.6</v>
      </c>
      <c r="I20" s="25">
        <v>3.2869999999999999</v>
      </c>
      <c r="J20" s="30">
        <f>I20*F20</f>
        <v>407.58799999999997</v>
      </c>
      <c r="K20" s="30">
        <v>59723.73</v>
      </c>
      <c r="L20" s="30">
        <f>J20*K20/100</f>
        <v>243426.75663240001</v>
      </c>
      <c r="M20" s="47">
        <f t="shared" si="2"/>
        <v>203.79399999999998</v>
      </c>
      <c r="N20" s="51">
        <v>156830</v>
      </c>
      <c r="O20" s="20">
        <f t="shared" si="3"/>
        <v>44106197.967599988</v>
      </c>
      <c r="P20" s="20">
        <f>O20*0.025</f>
        <v>1102654.9491899998</v>
      </c>
      <c r="Q20" s="24">
        <f>O20+P20</f>
        <v>45208852.916789986</v>
      </c>
      <c r="R20" s="20">
        <f>Q20/(G20*86400/60)</f>
        <v>2187525.1411349992</v>
      </c>
      <c r="S20" s="31">
        <f>Q20/L20</f>
        <v>185.71850334866889</v>
      </c>
    </row>
    <row r="21" spans="1:19" s="1" customFormat="1" x14ac:dyDescent="0.25">
      <c r="A21" s="44" t="s">
        <v>64</v>
      </c>
      <c r="B21" s="2"/>
      <c r="C21" s="2"/>
      <c r="D21" s="2"/>
      <c r="E21" s="2"/>
      <c r="F21" s="2"/>
      <c r="G21" s="3"/>
      <c r="I21" s="2"/>
      <c r="J21" s="2"/>
      <c r="K21" s="2"/>
      <c r="L21" s="2"/>
      <c r="M21" s="2"/>
      <c r="N21" s="52"/>
      <c r="O21" s="4"/>
      <c r="P21" s="4"/>
      <c r="Q21" s="4"/>
      <c r="R21" s="9"/>
      <c r="S21" s="2"/>
    </row>
    <row r="22" spans="1:19" s="1" customFormat="1" x14ac:dyDescent="0.25">
      <c r="B22" s="2"/>
      <c r="C22" s="2"/>
      <c r="D22" s="2"/>
      <c r="E22" s="2"/>
      <c r="F22" s="2"/>
      <c r="G22" s="3"/>
      <c r="I22" s="2"/>
      <c r="J22" s="2"/>
      <c r="K22" s="2"/>
      <c r="L22" s="2"/>
      <c r="M22" s="2"/>
      <c r="N22" s="57"/>
      <c r="O22" s="4"/>
      <c r="P22" s="4"/>
      <c r="Q22" s="4"/>
      <c r="R22" s="9"/>
      <c r="S22" s="2"/>
    </row>
    <row r="23" spans="1:19" x14ac:dyDescent="0.25">
      <c r="A23" t="s">
        <v>11</v>
      </c>
      <c r="B23" s="42" t="s">
        <v>47</v>
      </c>
      <c r="C23" s="1" t="s">
        <v>43</v>
      </c>
      <c r="D23" s="12"/>
      <c r="N23" s="53"/>
    </row>
    <row r="24" spans="1:19" ht="45" x14ac:dyDescent="0.25">
      <c r="A24" s="10" t="s">
        <v>0</v>
      </c>
      <c r="B24" s="11" t="s">
        <v>32</v>
      </c>
      <c r="C24" s="11" t="s">
        <v>33</v>
      </c>
      <c r="D24" s="23" t="s">
        <v>57</v>
      </c>
      <c r="E24" s="11" t="s">
        <v>34</v>
      </c>
      <c r="F24" s="11" t="s">
        <v>2</v>
      </c>
      <c r="G24" s="23" t="s">
        <v>1</v>
      </c>
      <c r="H24" s="11" t="s">
        <v>6</v>
      </c>
      <c r="I24" s="23" t="s">
        <v>60</v>
      </c>
      <c r="J24" s="28" t="s">
        <v>59</v>
      </c>
      <c r="K24" s="28" t="s">
        <v>50</v>
      </c>
      <c r="L24" s="28" t="s">
        <v>51</v>
      </c>
      <c r="M24" s="48" t="s">
        <v>91</v>
      </c>
      <c r="N24" s="54" t="s">
        <v>92</v>
      </c>
      <c r="O24" s="11" t="s">
        <v>3</v>
      </c>
      <c r="P24" s="11" t="s">
        <v>4</v>
      </c>
      <c r="Q24" s="23" t="s">
        <v>5</v>
      </c>
      <c r="R24" s="27" t="s">
        <v>83</v>
      </c>
      <c r="S24" s="28" t="s">
        <v>49</v>
      </c>
    </row>
    <row r="25" spans="1:19" s="21" customFormat="1" x14ac:dyDescent="0.25">
      <c r="A25" s="17">
        <v>45292</v>
      </c>
      <c r="B25" s="18">
        <v>0</v>
      </c>
      <c r="C25" s="18">
        <v>0</v>
      </c>
      <c r="D25" s="25">
        <v>120</v>
      </c>
      <c r="E25" s="18">
        <v>0</v>
      </c>
      <c r="F25" s="18">
        <f>B25+C25+D25+E25</f>
        <v>120</v>
      </c>
      <c r="G25" s="26">
        <f>(B25*30+C25*15+D25*10+E25*5)/86400</f>
        <v>1.3888888888888888E-2</v>
      </c>
      <c r="H25" s="19">
        <v>0.6</v>
      </c>
      <c r="I25" s="25">
        <v>2.11</v>
      </c>
      <c r="J25" s="30">
        <f>I25*F25</f>
        <v>253.2</v>
      </c>
      <c r="K25" s="30">
        <v>59723.73</v>
      </c>
      <c r="L25" s="30">
        <f>J25*K25/100</f>
        <v>151220.48436</v>
      </c>
      <c r="M25" s="47">
        <f>G25*86400/60*3*I25</f>
        <v>126.6</v>
      </c>
      <c r="N25" s="51">
        <v>82170</v>
      </c>
      <c r="O25" s="20">
        <f>M25*N25*1.2*1.15</f>
        <v>14355756.359999999</v>
      </c>
      <c r="P25" s="20">
        <f>O25*0.025</f>
        <v>358893.90899999999</v>
      </c>
      <c r="Q25" s="24">
        <f>O25+P25</f>
        <v>14714650.268999999</v>
      </c>
      <c r="R25" s="20">
        <f>Q25/(G25*86400/60)</f>
        <v>735732.51344999997</v>
      </c>
      <c r="S25" s="31">
        <f>Q25/L25</f>
        <v>97.305932666965035</v>
      </c>
    </row>
    <row r="26" spans="1:19" s="21" customFormat="1" x14ac:dyDescent="0.25">
      <c r="A26" s="17">
        <v>45323</v>
      </c>
      <c r="B26" s="18">
        <v>0</v>
      </c>
      <c r="C26" s="18">
        <v>0</v>
      </c>
      <c r="D26" s="25">
        <v>116</v>
      </c>
      <c r="E26" s="18">
        <v>0</v>
      </c>
      <c r="F26" s="18">
        <f>B26+C26+D26+E26</f>
        <v>116</v>
      </c>
      <c r="G26" s="26">
        <f>(B26*30+C26*15+D26*10+E26*5)/86400</f>
        <v>1.3425925925925926E-2</v>
      </c>
      <c r="H26" s="19">
        <v>0.6</v>
      </c>
      <c r="I26" s="25">
        <v>2.1549999999999998</v>
      </c>
      <c r="J26" s="30">
        <f>I26*F26</f>
        <v>249.98</v>
      </c>
      <c r="K26" s="30">
        <v>59723.73</v>
      </c>
      <c r="L26" s="30">
        <f>J26*K26/100</f>
        <v>149297.38025399999</v>
      </c>
      <c r="M26" s="47">
        <f t="shared" ref="M26:M27" si="4">G26*86400/60*3*I26</f>
        <v>124.99</v>
      </c>
      <c r="N26" s="51">
        <v>138670</v>
      </c>
      <c r="O26" s="20">
        <f t="shared" ref="O26:O27" si="5">M26*N26*1.2*1.15</f>
        <v>23918661.353999998</v>
      </c>
      <c r="P26" s="20">
        <f>O26*0.025</f>
        <v>597966.53385000001</v>
      </c>
      <c r="Q26" s="24">
        <f>O26+P26</f>
        <v>24516627.887849998</v>
      </c>
      <c r="R26" s="20">
        <f>Q26/(G26*86400/60)</f>
        <v>1268101.4424749999</v>
      </c>
      <c r="S26" s="31">
        <f>Q26/L26</f>
        <v>164.21338302212538</v>
      </c>
    </row>
    <row r="27" spans="1:19" s="21" customFormat="1" x14ac:dyDescent="0.25">
      <c r="A27" s="17">
        <v>45352</v>
      </c>
      <c r="B27" s="18">
        <v>0</v>
      </c>
      <c r="C27" s="18">
        <v>0</v>
      </c>
      <c r="D27" s="25">
        <v>124</v>
      </c>
      <c r="E27" s="18">
        <v>0</v>
      </c>
      <c r="F27" s="18">
        <f>B27+C27+D27+E27</f>
        <v>124</v>
      </c>
      <c r="G27" s="26">
        <f>(B27*30+C27*15+D27*10+E27*5)/86400</f>
        <v>1.4351851851851852E-2</v>
      </c>
      <c r="H27" s="19">
        <v>0.6</v>
      </c>
      <c r="I27" s="25">
        <v>2.081</v>
      </c>
      <c r="J27" s="30">
        <f>I27*F27</f>
        <v>258.04399999999998</v>
      </c>
      <c r="K27" s="30">
        <v>59723.73</v>
      </c>
      <c r="L27" s="30">
        <f>J27*K27/100</f>
        <v>154113.50184119999</v>
      </c>
      <c r="M27" s="47">
        <f t="shared" si="4"/>
        <v>129.02199999999999</v>
      </c>
      <c r="N27" s="51">
        <v>139950</v>
      </c>
      <c r="O27" s="20">
        <f t="shared" si="5"/>
        <v>24918147.881999992</v>
      </c>
      <c r="P27" s="20">
        <f>O27*0.025</f>
        <v>622953.69704999984</v>
      </c>
      <c r="Q27" s="24">
        <f>O27+P27</f>
        <v>25541101.579049993</v>
      </c>
      <c r="R27" s="20">
        <f>Q27/(G27*86400/60)</f>
        <v>1235859.7538249996</v>
      </c>
      <c r="S27" s="31">
        <f>Q27/L27</f>
        <v>165.72916242840154</v>
      </c>
    </row>
    <row r="28" spans="1:19" s="1" customFormat="1" x14ac:dyDescent="0.25">
      <c r="A28" s="44" t="s">
        <v>64</v>
      </c>
      <c r="B28" s="2"/>
      <c r="C28" s="2"/>
      <c r="D28" s="2"/>
      <c r="E28" s="2"/>
      <c r="F28" s="2"/>
      <c r="G28" s="3"/>
      <c r="I28" s="2"/>
      <c r="J28" s="2"/>
      <c r="K28" s="2"/>
      <c r="L28" s="2"/>
      <c r="M28" s="2"/>
      <c r="N28" s="52"/>
      <c r="O28" s="4"/>
      <c r="P28" s="4"/>
      <c r="Q28" s="4"/>
      <c r="R28" s="9"/>
      <c r="S28" s="2"/>
    </row>
    <row r="29" spans="1:19" s="1" customFormat="1" x14ac:dyDescent="0.25">
      <c r="B29" s="2"/>
      <c r="C29" s="2"/>
      <c r="D29" s="2"/>
      <c r="E29" s="2"/>
      <c r="F29" s="2"/>
      <c r="G29" s="3"/>
      <c r="I29" s="2"/>
      <c r="J29" s="2"/>
      <c r="K29" s="2"/>
      <c r="L29" s="2"/>
      <c r="M29" s="2"/>
      <c r="N29" s="52"/>
      <c r="O29" s="4"/>
      <c r="P29" s="4"/>
      <c r="Q29" s="4"/>
      <c r="R29" s="9"/>
      <c r="S29" s="2"/>
    </row>
    <row r="30" spans="1:19" x14ac:dyDescent="0.25">
      <c r="A30" t="s">
        <v>13</v>
      </c>
      <c r="B30" s="42" t="s">
        <v>47</v>
      </c>
      <c r="C30" s="1" t="s">
        <v>40</v>
      </c>
      <c r="D30" s="12"/>
      <c r="N30" s="53"/>
    </row>
    <row r="31" spans="1:19" ht="45" x14ac:dyDescent="0.25">
      <c r="A31" s="10" t="s">
        <v>0</v>
      </c>
      <c r="B31" s="11" t="s">
        <v>32</v>
      </c>
      <c r="C31" s="11" t="s">
        <v>33</v>
      </c>
      <c r="D31" s="23" t="s">
        <v>57</v>
      </c>
      <c r="E31" s="11" t="s">
        <v>34</v>
      </c>
      <c r="F31" s="11" t="s">
        <v>2</v>
      </c>
      <c r="G31" s="23" t="s">
        <v>1</v>
      </c>
      <c r="H31" s="11" t="s">
        <v>6</v>
      </c>
      <c r="I31" s="23" t="s">
        <v>60</v>
      </c>
      <c r="J31" s="28" t="s">
        <v>59</v>
      </c>
      <c r="K31" s="28" t="s">
        <v>50</v>
      </c>
      <c r="L31" s="28" t="s">
        <v>51</v>
      </c>
      <c r="M31" s="48" t="s">
        <v>91</v>
      </c>
      <c r="N31" s="54" t="s">
        <v>92</v>
      </c>
      <c r="O31" s="11" t="s">
        <v>3</v>
      </c>
      <c r="P31" s="11" t="s">
        <v>4</v>
      </c>
      <c r="Q31" s="23" t="s">
        <v>5</v>
      </c>
      <c r="R31" s="27" t="s">
        <v>83</v>
      </c>
      <c r="S31" s="28" t="s">
        <v>49</v>
      </c>
    </row>
    <row r="32" spans="1:19" s="21" customFormat="1" x14ac:dyDescent="0.25">
      <c r="A32" s="17">
        <v>45292</v>
      </c>
      <c r="B32" s="18">
        <v>0</v>
      </c>
      <c r="C32" s="18">
        <v>0</v>
      </c>
      <c r="D32" s="25">
        <v>120</v>
      </c>
      <c r="E32" s="18">
        <v>0</v>
      </c>
      <c r="F32" s="18">
        <f>B32+C32+D32+E32</f>
        <v>120</v>
      </c>
      <c r="G32" s="26">
        <f>(B32*30+C32*15+D32*10+E32*5)/86400</f>
        <v>1.3888888888888888E-2</v>
      </c>
      <c r="H32" s="19">
        <v>0.6</v>
      </c>
      <c r="I32" s="25">
        <v>0.84599999999999997</v>
      </c>
      <c r="J32" s="30">
        <f>I32*F32</f>
        <v>101.52</v>
      </c>
      <c r="K32" s="30">
        <v>32858.589999999997</v>
      </c>
      <c r="L32" s="30">
        <f>J32*K32/100</f>
        <v>33358.040567999997</v>
      </c>
      <c r="M32" s="47">
        <f>G32*86400/60*3*I32</f>
        <v>50.76</v>
      </c>
      <c r="N32" s="51">
        <v>244280</v>
      </c>
      <c r="O32" s="20">
        <f>M32*N32*1.2*1.15</f>
        <v>17111520.863999996</v>
      </c>
      <c r="P32" s="20">
        <f>O32*0.025</f>
        <v>427788.02159999992</v>
      </c>
      <c r="Q32" s="24">
        <f>O32+P32</f>
        <v>17539308.885599997</v>
      </c>
      <c r="R32" s="20">
        <f>Q32/(G32*86400/60)</f>
        <v>876965.44427999982</v>
      </c>
      <c r="S32" s="31">
        <f>Q32/L32</f>
        <v>525.78954239971949</v>
      </c>
    </row>
    <row r="33" spans="1:19" s="21" customFormat="1" x14ac:dyDescent="0.25">
      <c r="A33" s="17">
        <v>45323</v>
      </c>
      <c r="B33" s="18">
        <v>0</v>
      </c>
      <c r="C33" s="18">
        <v>0</v>
      </c>
      <c r="D33" s="25">
        <v>116</v>
      </c>
      <c r="E33" s="18">
        <v>0</v>
      </c>
      <c r="F33" s="18">
        <f>B33+C33+D33+E33</f>
        <v>116</v>
      </c>
      <c r="G33" s="26">
        <f>(B33*30+C33*15+D33*10+E33*5)/86400</f>
        <v>1.3425925925925926E-2</v>
      </c>
      <c r="H33" s="19">
        <v>0.6</v>
      </c>
      <c r="I33" s="25">
        <v>0.82</v>
      </c>
      <c r="J33" s="30">
        <f>I33*F33</f>
        <v>95.11999999999999</v>
      </c>
      <c r="K33" s="30">
        <v>32858.589999999997</v>
      </c>
      <c r="L33" s="30">
        <f>J33*K33/100</f>
        <v>31255.090807999994</v>
      </c>
      <c r="M33" s="47">
        <f t="shared" ref="M33:M34" si="6">G33*86400/60*3*I33</f>
        <v>47.559999999999995</v>
      </c>
      <c r="N33" s="51">
        <v>412230</v>
      </c>
      <c r="O33" s="20">
        <f t="shared" ref="O33:O34" si="7">M33*N33*1.2*1.15</f>
        <v>27055809.143999994</v>
      </c>
      <c r="P33" s="20">
        <f>O33*0.025</f>
        <v>676395.22859999991</v>
      </c>
      <c r="Q33" s="24">
        <f>O33+P33</f>
        <v>27732204.372599993</v>
      </c>
      <c r="R33" s="20">
        <f>Q33/(G33*86400/60)</f>
        <v>1434424.3640999997</v>
      </c>
      <c r="S33" s="31">
        <f>Q33/L33</f>
        <v>887.28599583853111</v>
      </c>
    </row>
    <row r="34" spans="1:19" s="21" customFormat="1" x14ac:dyDescent="0.25">
      <c r="A34" s="17">
        <v>45352</v>
      </c>
      <c r="B34" s="18">
        <v>0</v>
      </c>
      <c r="C34" s="18">
        <v>0</v>
      </c>
      <c r="D34" s="25">
        <v>124</v>
      </c>
      <c r="E34" s="18">
        <v>0</v>
      </c>
      <c r="F34" s="18">
        <f>B34+C34+D34+E34</f>
        <v>124</v>
      </c>
      <c r="G34" s="26">
        <f>(B34*30+C34*15+D34*10+E34*5)/86400</f>
        <v>1.4351851851851852E-2</v>
      </c>
      <c r="H34" s="19">
        <v>0.6</v>
      </c>
      <c r="I34" s="25">
        <v>0.77600000000000002</v>
      </c>
      <c r="J34" s="30">
        <f>I34*F34</f>
        <v>96.224000000000004</v>
      </c>
      <c r="K34" s="30">
        <v>32858.589999999997</v>
      </c>
      <c r="L34" s="30">
        <f>J34*K34/100</f>
        <v>31617.849641599998</v>
      </c>
      <c r="M34" s="47">
        <f t="shared" si="6"/>
        <v>48.112000000000002</v>
      </c>
      <c r="N34" s="51">
        <v>416040</v>
      </c>
      <c r="O34" s="20">
        <f t="shared" si="7"/>
        <v>27622792.742399998</v>
      </c>
      <c r="P34" s="20">
        <f>O34*0.025</f>
        <v>690569.81856000004</v>
      </c>
      <c r="Q34" s="24">
        <f>O34+P34</f>
        <v>28313362.560959999</v>
      </c>
      <c r="R34" s="20">
        <f>Q34/(G34*86400/60)</f>
        <v>1370001.4142399998</v>
      </c>
      <c r="S34" s="31">
        <f>Q34/L34</f>
        <v>895.48665965277269</v>
      </c>
    </row>
    <row r="35" spans="1:19" s="1" customFormat="1" x14ac:dyDescent="0.25">
      <c r="A35" s="44" t="s">
        <v>64</v>
      </c>
      <c r="B35" s="2"/>
      <c r="C35" s="2"/>
      <c r="D35" s="2"/>
      <c r="E35" s="2"/>
      <c r="F35" s="2"/>
      <c r="G35" s="3"/>
      <c r="I35" s="2"/>
      <c r="J35" s="2"/>
      <c r="K35" s="2"/>
      <c r="L35" s="2"/>
      <c r="M35" s="2"/>
      <c r="N35" s="52"/>
      <c r="O35" s="4"/>
      <c r="P35" s="4"/>
      <c r="Q35" s="4"/>
      <c r="R35" s="9"/>
      <c r="S35" s="2"/>
    </row>
    <row r="36" spans="1:19" s="1" customFormat="1" x14ac:dyDescent="0.25">
      <c r="B36" s="2"/>
      <c r="C36" s="2"/>
      <c r="D36" s="2"/>
      <c r="E36" s="2"/>
      <c r="F36" s="2"/>
      <c r="G36" s="3"/>
      <c r="I36" s="2"/>
      <c r="J36" s="2"/>
      <c r="K36" s="2"/>
      <c r="L36" s="2"/>
      <c r="M36" s="2"/>
      <c r="N36" s="52"/>
      <c r="O36" s="4"/>
      <c r="P36" s="4"/>
      <c r="Q36" s="4"/>
      <c r="R36" s="9"/>
      <c r="S36" s="2"/>
    </row>
    <row r="37" spans="1:19" x14ac:dyDescent="0.25">
      <c r="A37" t="s">
        <v>28</v>
      </c>
      <c r="B37" s="42" t="s">
        <v>47</v>
      </c>
      <c r="C37" s="1" t="s">
        <v>42</v>
      </c>
      <c r="D37" s="12"/>
      <c r="N37" s="53"/>
    </row>
    <row r="38" spans="1:19" ht="45" x14ac:dyDescent="0.25">
      <c r="A38" s="10" t="s">
        <v>0</v>
      </c>
      <c r="B38" s="11" t="s">
        <v>32</v>
      </c>
      <c r="C38" s="11" t="s">
        <v>33</v>
      </c>
      <c r="D38" s="23" t="s">
        <v>57</v>
      </c>
      <c r="E38" s="11" t="s">
        <v>34</v>
      </c>
      <c r="F38" s="11" t="s">
        <v>2</v>
      </c>
      <c r="G38" s="23" t="s">
        <v>1</v>
      </c>
      <c r="H38" s="11" t="s">
        <v>6</v>
      </c>
      <c r="I38" s="23" t="s">
        <v>60</v>
      </c>
      <c r="J38" s="28" t="s">
        <v>59</v>
      </c>
      <c r="K38" s="28" t="s">
        <v>50</v>
      </c>
      <c r="L38" s="28" t="s">
        <v>51</v>
      </c>
      <c r="M38" s="48" t="s">
        <v>91</v>
      </c>
      <c r="N38" s="54" t="s">
        <v>92</v>
      </c>
      <c r="O38" s="11" t="s">
        <v>3</v>
      </c>
      <c r="P38" s="11" t="s">
        <v>4</v>
      </c>
      <c r="Q38" s="23" t="s">
        <v>5</v>
      </c>
      <c r="R38" s="27" t="s">
        <v>83</v>
      </c>
      <c r="S38" s="28" t="s">
        <v>49</v>
      </c>
    </row>
    <row r="39" spans="1:19" s="21" customFormat="1" x14ac:dyDescent="0.25">
      <c r="A39" s="17">
        <v>45292</v>
      </c>
      <c r="B39" s="18">
        <v>0</v>
      </c>
      <c r="C39" s="18">
        <v>0</v>
      </c>
      <c r="D39" s="25">
        <v>120</v>
      </c>
      <c r="E39" s="18">
        <v>0</v>
      </c>
      <c r="F39" s="18">
        <f>B39+C39+D39+E39</f>
        <v>120</v>
      </c>
      <c r="G39" s="26">
        <f>(B39*30+C39*15+D39*10+E39*5)/86400</f>
        <v>1.3888888888888888E-2</v>
      </c>
      <c r="H39" s="19">
        <v>0.6</v>
      </c>
      <c r="I39" s="25">
        <v>0.98199999999999998</v>
      </c>
      <c r="J39" s="30">
        <f>I39*F39</f>
        <v>117.84</v>
      </c>
      <c r="K39" s="30">
        <v>36417.79</v>
      </c>
      <c r="L39" s="30">
        <f>J39*K39/100</f>
        <v>42914.723736000007</v>
      </c>
      <c r="M39" s="47">
        <f>G39*86400/60*3*I39</f>
        <v>58.92</v>
      </c>
      <c r="N39" s="51">
        <v>243960</v>
      </c>
      <c r="O39" s="20">
        <f>M39*N39*1.2*1.15</f>
        <v>19836290.015999999</v>
      </c>
      <c r="P39" s="20">
        <f>O39*0.025</f>
        <v>495907.25040000002</v>
      </c>
      <c r="Q39" s="24">
        <f>O39+P39</f>
        <v>20332197.266399998</v>
      </c>
      <c r="R39" s="20">
        <f>Q39/(G39*86400/60)</f>
        <v>1016609.8633199999</v>
      </c>
      <c r="S39" s="31">
        <f>Q39/L39</f>
        <v>473.78138541630329</v>
      </c>
    </row>
    <row r="40" spans="1:19" s="21" customFormat="1" x14ac:dyDescent="0.25">
      <c r="A40" s="17">
        <v>45323</v>
      </c>
      <c r="B40" s="18">
        <v>0</v>
      </c>
      <c r="C40" s="18">
        <v>0</v>
      </c>
      <c r="D40" s="25">
        <v>116</v>
      </c>
      <c r="E40" s="18">
        <v>0</v>
      </c>
      <c r="F40" s="18">
        <f>B40+C40+D40+E40</f>
        <v>116</v>
      </c>
      <c r="G40" s="26">
        <f>(B40*30+C40*15+D40*10+E40*5)/86400</f>
        <v>1.3425925925925926E-2</v>
      </c>
      <c r="H40" s="19">
        <v>0.6</v>
      </c>
      <c r="I40" s="25">
        <v>0.89100000000000001</v>
      </c>
      <c r="J40" s="30">
        <f>I40*F40</f>
        <v>103.35599999999999</v>
      </c>
      <c r="K40" s="30">
        <v>36417.79</v>
      </c>
      <c r="L40" s="30">
        <f>J40*K40/100</f>
        <v>37639.971032400004</v>
      </c>
      <c r="M40" s="47">
        <f t="shared" ref="M40:M41" si="8">G40*86400/60*3*I40</f>
        <v>51.677999999999997</v>
      </c>
      <c r="N40" s="51">
        <v>411680</v>
      </c>
      <c r="O40" s="20">
        <f t="shared" ref="O40:O41" si="9">M40*N40*1.2*1.15</f>
        <v>29359222.675199993</v>
      </c>
      <c r="P40" s="20">
        <f>O40*0.025</f>
        <v>733980.56687999982</v>
      </c>
      <c r="Q40" s="24">
        <f>O40+P40</f>
        <v>30093203.242079992</v>
      </c>
      <c r="R40" s="20">
        <f>Q40/(G40*86400/60)</f>
        <v>1556544.9952799997</v>
      </c>
      <c r="S40" s="31">
        <f>Q40/L40</f>
        <v>799.50123277661794</v>
      </c>
    </row>
    <row r="41" spans="1:19" s="21" customFormat="1" x14ac:dyDescent="0.25">
      <c r="A41" s="17">
        <v>45352</v>
      </c>
      <c r="B41" s="18">
        <v>0</v>
      </c>
      <c r="C41" s="18">
        <v>0</v>
      </c>
      <c r="D41" s="25">
        <v>124</v>
      </c>
      <c r="E41" s="18">
        <v>0</v>
      </c>
      <c r="F41" s="18">
        <f>B41+C41+D41+E41</f>
        <v>124</v>
      </c>
      <c r="G41" s="26">
        <f>(B41*30+C41*15+D41*10+E41*5)/86400</f>
        <v>1.4351851851851852E-2</v>
      </c>
      <c r="H41" s="19">
        <v>0.6</v>
      </c>
      <c r="I41" s="25">
        <v>0.85499999999999998</v>
      </c>
      <c r="J41" s="30">
        <f>I41*F41</f>
        <v>106.02</v>
      </c>
      <c r="K41" s="30">
        <v>36417.79</v>
      </c>
      <c r="L41" s="30">
        <f>J41*K41/100</f>
        <v>38610.140957999996</v>
      </c>
      <c r="M41" s="47">
        <f t="shared" si="8"/>
        <v>53.01</v>
      </c>
      <c r="N41" s="51">
        <v>415490</v>
      </c>
      <c r="O41" s="20">
        <f t="shared" si="9"/>
        <v>30394672.361999996</v>
      </c>
      <c r="P41" s="20">
        <f>O41*0.025</f>
        <v>759866.80904999992</v>
      </c>
      <c r="Q41" s="24">
        <f>O41+P41</f>
        <v>31154539.171049997</v>
      </c>
      <c r="R41" s="20">
        <f>Q41/(G41*86400/60)</f>
        <v>1507477.7018249999</v>
      </c>
      <c r="S41" s="31">
        <f>Q41/L41</f>
        <v>806.90042558870266</v>
      </c>
    </row>
    <row r="42" spans="1:19" s="1" customFormat="1" x14ac:dyDescent="0.25">
      <c r="A42" s="44" t="s">
        <v>64</v>
      </c>
      <c r="B42" s="2"/>
      <c r="C42" s="2"/>
      <c r="D42" s="2"/>
      <c r="E42" s="2"/>
      <c r="F42" s="2"/>
      <c r="G42" s="3"/>
      <c r="I42" s="2"/>
      <c r="J42" s="2"/>
      <c r="K42" s="2"/>
      <c r="L42" s="2"/>
      <c r="M42" s="2"/>
      <c r="N42" s="52"/>
      <c r="O42" s="4"/>
      <c r="P42" s="4"/>
      <c r="Q42" s="4"/>
      <c r="R42" s="9"/>
      <c r="S42" s="2"/>
    </row>
    <row r="43" spans="1:19" s="1" customFormat="1" x14ac:dyDescent="0.25">
      <c r="B43" s="2"/>
      <c r="C43" s="2"/>
      <c r="D43" s="2"/>
      <c r="E43" s="2"/>
      <c r="F43" s="2"/>
      <c r="G43" s="3"/>
      <c r="I43" s="2"/>
      <c r="J43" s="2"/>
      <c r="K43" s="2"/>
      <c r="L43" s="2"/>
      <c r="M43" s="2"/>
      <c r="N43" s="52"/>
      <c r="O43" s="4"/>
      <c r="P43" s="4"/>
      <c r="Q43" s="4"/>
      <c r="R43" s="9"/>
      <c r="S43" s="2"/>
    </row>
    <row r="44" spans="1:19" x14ac:dyDescent="0.25">
      <c r="A44" t="s">
        <v>26</v>
      </c>
      <c r="B44" s="42" t="s">
        <v>47</v>
      </c>
      <c r="C44" s="1" t="s">
        <v>39</v>
      </c>
      <c r="D44" s="12"/>
      <c r="N44" s="53"/>
    </row>
    <row r="45" spans="1:19" ht="45" x14ac:dyDescent="0.25">
      <c r="A45" s="10" t="s">
        <v>0</v>
      </c>
      <c r="B45" s="11" t="s">
        <v>32</v>
      </c>
      <c r="C45" s="11" t="s">
        <v>33</v>
      </c>
      <c r="D45" s="23" t="s">
        <v>57</v>
      </c>
      <c r="E45" s="11" t="s">
        <v>34</v>
      </c>
      <c r="F45" s="11" t="s">
        <v>2</v>
      </c>
      <c r="G45" s="23" t="s">
        <v>1</v>
      </c>
      <c r="H45" s="11" t="s">
        <v>6</v>
      </c>
      <c r="I45" s="23" t="s">
        <v>60</v>
      </c>
      <c r="J45" s="28" t="s">
        <v>59</v>
      </c>
      <c r="K45" s="28" t="s">
        <v>50</v>
      </c>
      <c r="L45" s="28" t="s">
        <v>51</v>
      </c>
      <c r="M45" s="48" t="s">
        <v>91</v>
      </c>
      <c r="N45" s="54" t="s">
        <v>92</v>
      </c>
      <c r="O45" s="11" t="s">
        <v>3</v>
      </c>
      <c r="P45" s="11" t="s">
        <v>4</v>
      </c>
      <c r="Q45" s="23" t="s">
        <v>5</v>
      </c>
      <c r="R45" s="27" t="s">
        <v>83</v>
      </c>
      <c r="S45" s="28" t="s">
        <v>49</v>
      </c>
    </row>
    <row r="46" spans="1:19" s="21" customFormat="1" x14ac:dyDescent="0.25">
      <c r="A46" s="17">
        <v>45292</v>
      </c>
      <c r="B46" s="18">
        <v>0</v>
      </c>
      <c r="C46" s="18">
        <v>0</v>
      </c>
      <c r="D46" s="25">
        <v>120</v>
      </c>
      <c r="E46" s="18">
        <v>0</v>
      </c>
      <c r="F46" s="18">
        <f>B46+C46+D46+E46</f>
        <v>120</v>
      </c>
      <c r="G46" s="26">
        <f>(B46*30+C46*15+D46*10+E46*5)/86400</f>
        <v>1.3888888888888888E-2</v>
      </c>
      <c r="H46" s="19">
        <v>0.6</v>
      </c>
      <c r="I46" s="25">
        <v>1.079</v>
      </c>
      <c r="J46" s="30">
        <f>I46*F46</f>
        <v>129.47999999999999</v>
      </c>
      <c r="K46" s="30">
        <v>38863.56</v>
      </c>
      <c r="L46" s="30">
        <f>J46*K46/100</f>
        <v>50320.537487999994</v>
      </c>
      <c r="M46" s="47">
        <f>G46*86400/60*3*I46</f>
        <v>64.739999999999995</v>
      </c>
      <c r="N46" s="51">
        <v>92180</v>
      </c>
      <c r="O46" s="20">
        <f>M46*N46*1.2*1.15</f>
        <v>8235471.8159999978</v>
      </c>
      <c r="P46" s="20">
        <f>O46*0.03</f>
        <v>247064.15447999991</v>
      </c>
      <c r="Q46" s="24">
        <f>O46+P46</f>
        <v>8482535.9704799969</v>
      </c>
      <c r="R46" s="20">
        <f>Q46/(G46*86400/60)</f>
        <v>424126.79852399987</v>
      </c>
      <c r="S46" s="31">
        <f>Q46/L46</f>
        <v>168.57005894467719</v>
      </c>
    </row>
    <row r="47" spans="1:19" s="21" customFormat="1" x14ac:dyDescent="0.25">
      <c r="A47" s="17">
        <v>45323</v>
      </c>
      <c r="B47" s="18">
        <v>0</v>
      </c>
      <c r="C47" s="18">
        <v>0</v>
      </c>
      <c r="D47" s="25">
        <v>116</v>
      </c>
      <c r="E47" s="18">
        <v>0</v>
      </c>
      <c r="F47" s="18">
        <f>B47+C47+D47+E47</f>
        <v>116</v>
      </c>
      <c r="G47" s="26">
        <f>(B47*30+C47*15+D47*10+E47*5)/86400</f>
        <v>1.3425925925925926E-2</v>
      </c>
      <c r="H47" s="19">
        <v>0.6</v>
      </c>
      <c r="I47" s="25">
        <v>1.113</v>
      </c>
      <c r="J47" s="30">
        <f>I47*F47</f>
        <v>129.108</v>
      </c>
      <c r="K47" s="30">
        <v>38863.56</v>
      </c>
      <c r="L47" s="30">
        <f>J47*K47/100</f>
        <v>50175.965044799996</v>
      </c>
      <c r="M47" s="47">
        <f t="shared" ref="M47:M48" si="10">G47*86400/60*3*I47</f>
        <v>64.554000000000002</v>
      </c>
      <c r="N47" s="51">
        <v>155550</v>
      </c>
      <c r="O47" s="20">
        <f t="shared" ref="O47:O48" si="11">M47*N47*1.2*1.15</f>
        <v>13857097.085999999</v>
      </c>
      <c r="P47" s="20">
        <f>O47*0.03</f>
        <v>415712.91257999995</v>
      </c>
      <c r="Q47" s="24">
        <f>O47+P47</f>
        <v>14272809.998579999</v>
      </c>
      <c r="R47" s="20">
        <f>Q47/(G47*86400/60)</f>
        <v>738248.79303000006</v>
      </c>
      <c r="S47" s="31">
        <f>Q47/L47</f>
        <v>284.4551168240892</v>
      </c>
    </row>
    <row r="48" spans="1:19" s="21" customFormat="1" x14ac:dyDescent="0.25">
      <c r="A48" s="17">
        <v>45352</v>
      </c>
      <c r="B48" s="18">
        <v>0</v>
      </c>
      <c r="C48" s="18">
        <v>0</v>
      </c>
      <c r="D48" s="25">
        <v>124</v>
      </c>
      <c r="E48" s="18">
        <v>0</v>
      </c>
      <c r="F48" s="18">
        <f>B48+C48+D48+E48</f>
        <v>124</v>
      </c>
      <c r="G48" s="26">
        <f>(B48*30+C48*15+D48*10+E48*5)/86400</f>
        <v>1.4351851851851852E-2</v>
      </c>
      <c r="H48" s="19">
        <v>0.6</v>
      </c>
      <c r="I48" s="25">
        <v>0.997</v>
      </c>
      <c r="J48" s="30">
        <f>I48*F48</f>
        <v>123.628</v>
      </c>
      <c r="K48" s="30">
        <v>38863.56</v>
      </c>
      <c r="L48" s="30">
        <f>J48*K48/100</f>
        <v>48046.241956799997</v>
      </c>
      <c r="M48" s="47">
        <f t="shared" si="10"/>
        <v>61.814</v>
      </c>
      <c r="N48" s="51">
        <v>156990</v>
      </c>
      <c r="O48" s="20">
        <f t="shared" si="11"/>
        <v>13391768.206799997</v>
      </c>
      <c r="P48" s="20">
        <f>O48*0.03</f>
        <v>401753.0462039999</v>
      </c>
      <c r="Q48" s="24">
        <f>O48+P48</f>
        <v>13793521.253003998</v>
      </c>
      <c r="R48" s="20">
        <f>Q48/(G48*86400/60)</f>
        <v>667428.44772599987</v>
      </c>
      <c r="S48" s="31">
        <f>Q48/L48</f>
        <v>287.08845252467864</v>
      </c>
    </row>
    <row r="49" spans="1:19" s="1" customFormat="1" x14ac:dyDescent="0.25">
      <c r="A49" s="44" t="s">
        <v>64</v>
      </c>
      <c r="B49" s="2"/>
      <c r="C49" s="2"/>
      <c r="D49" s="2"/>
      <c r="E49" s="2"/>
      <c r="F49" s="2"/>
      <c r="G49" s="3"/>
      <c r="I49" s="2"/>
      <c r="J49" s="2"/>
      <c r="K49" s="2"/>
      <c r="L49" s="2"/>
      <c r="M49" s="2"/>
      <c r="N49" s="52"/>
      <c r="O49" s="4"/>
      <c r="P49" s="4"/>
      <c r="Q49" s="4"/>
      <c r="R49" s="9"/>
      <c r="S49" s="2"/>
    </row>
    <row r="50" spans="1:19" s="1" customFormat="1" x14ac:dyDescent="0.25">
      <c r="B50" s="2"/>
      <c r="C50" s="2"/>
      <c r="D50" s="2"/>
      <c r="E50" s="2"/>
      <c r="F50" s="2"/>
      <c r="G50" s="3"/>
      <c r="I50" s="2"/>
      <c r="J50" s="2"/>
      <c r="K50" s="2"/>
      <c r="L50" s="2"/>
      <c r="M50" s="2"/>
      <c r="N50" s="52"/>
      <c r="O50" s="4"/>
      <c r="P50" s="4"/>
      <c r="Q50" s="4"/>
      <c r="R50" s="9"/>
      <c r="S50" s="2"/>
    </row>
    <row r="51" spans="1:19" x14ac:dyDescent="0.25">
      <c r="A51" t="s">
        <v>21</v>
      </c>
      <c r="B51" s="42" t="s">
        <v>47</v>
      </c>
      <c r="C51" s="1" t="s">
        <v>38</v>
      </c>
      <c r="D51" s="12"/>
      <c r="N51" s="53"/>
    </row>
    <row r="52" spans="1:19" ht="45" x14ac:dyDescent="0.25">
      <c r="A52" s="10" t="s">
        <v>0</v>
      </c>
      <c r="B52" s="11" t="s">
        <v>32</v>
      </c>
      <c r="C52" s="11" t="s">
        <v>33</v>
      </c>
      <c r="D52" s="23" t="s">
        <v>57</v>
      </c>
      <c r="E52" s="11" t="s">
        <v>34</v>
      </c>
      <c r="F52" s="11" t="s">
        <v>2</v>
      </c>
      <c r="G52" s="23" t="s">
        <v>1</v>
      </c>
      <c r="H52" s="11" t="s">
        <v>6</v>
      </c>
      <c r="I52" s="23" t="s">
        <v>60</v>
      </c>
      <c r="J52" s="28" t="s">
        <v>59</v>
      </c>
      <c r="K52" s="28" t="s">
        <v>50</v>
      </c>
      <c r="L52" s="28" t="s">
        <v>51</v>
      </c>
      <c r="M52" s="48" t="s">
        <v>91</v>
      </c>
      <c r="N52" s="54" t="s">
        <v>92</v>
      </c>
      <c r="O52" s="11" t="s">
        <v>3</v>
      </c>
      <c r="P52" s="11" t="s">
        <v>4</v>
      </c>
      <c r="Q52" s="23" t="s">
        <v>5</v>
      </c>
      <c r="R52" s="27" t="s">
        <v>83</v>
      </c>
      <c r="S52" s="28" t="s">
        <v>49</v>
      </c>
    </row>
    <row r="53" spans="1:19" s="21" customFormat="1" x14ac:dyDescent="0.25">
      <c r="A53" s="17">
        <v>45292</v>
      </c>
      <c r="B53" s="18">
        <v>0</v>
      </c>
      <c r="C53" s="18">
        <v>0</v>
      </c>
      <c r="D53" s="25">
        <v>120</v>
      </c>
      <c r="E53" s="18">
        <v>0</v>
      </c>
      <c r="F53" s="18">
        <f>B53+C53+D53+E53</f>
        <v>120</v>
      </c>
      <c r="G53" s="26">
        <f>(B53*30+C53*15+D53*10+E53*5)/86400</f>
        <v>1.3888888888888888E-2</v>
      </c>
      <c r="H53" s="19">
        <v>0.6</v>
      </c>
      <c r="I53" s="25">
        <v>1.234</v>
      </c>
      <c r="J53" s="30">
        <f>I53*F53</f>
        <v>148.07999999999998</v>
      </c>
      <c r="K53" s="30">
        <v>33963.15</v>
      </c>
      <c r="L53" s="30">
        <f>J53*K53/100</f>
        <v>50292.632519999992</v>
      </c>
      <c r="M53" s="47">
        <f>G53*86400/60*3*I53</f>
        <v>74.039999999999992</v>
      </c>
      <c r="N53" s="51">
        <v>124030</v>
      </c>
      <c r="O53" s="20">
        <f>M53*N53*1.2*1.15</f>
        <v>12672790.055999998</v>
      </c>
      <c r="P53" s="20">
        <f>O53*0.025</f>
        <v>316819.75139999995</v>
      </c>
      <c r="Q53" s="24">
        <f>O53+P53</f>
        <v>12989609.807399997</v>
      </c>
      <c r="R53" s="20">
        <f>Q53/(G53*86400/60)</f>
        <v>649480.4903699999</v>
      </c>
      <c r="S53" s="31">
        <f>Q53/L53</f>
        <v>258.28057026512556</v>
      </c>
    </row>
    <row r="54" spans="1:19" s="21" customFormat="1" x14ac:dyDescent="0.25">
      <c r="A54" s="17">
        <v>45323</v>
      </c>
      <c r="B54" s="18">
        <v>0</v>
      </c>
      <c r="C54" s="18">
        <v>0</v>
      </c>
      <c r="D54" s="25">
        <v>116</v>
      </c>
      <c r="E54" s="18">
        <v>0</v>
      </c>
      <c r="F54" s="18">
        <f>B54+C54+D54+E54</f>
        <v>116</v>
      </c>
      <c r="G54" s="26">
        <f>(B54*30+C54*15+D54*10+E54*5)/86400</f>
        <v>1.3425925925925926E-2</v>
      </c>
      <c r="H54" s="19">
        <v>0.6</v>
      </c>
      <c r="I54" s="25">
        <v>1.1459999999999999</v>
      </c>
      <c r="J54" s="30">
        <f>I54*F54</f>
        <v>132.93599999999998</v>
      </c>
      <c r="K54" s="30">
        <v>33963.15</v>
      </c>
      <c r="L54" s="30">
        <f>J54*K54/100</f>
        <v>45149.253083999996</v>
      </c>
      <c r="M54" s="47">
        <f t="shared" ref="M54:M55" si="12">G54*86400/60*3*I54</f>
        <v>66.467999999999989</v>
      </c>
      <c r="N54" s="51">
        <v>209300</v>
      </c>
      <c r="O54" s="20">
        <f t="shared" ref="O54:O55" si="13">M54*N54*1.2*1.15</f>
        <v>19198218.311999995</v>
      </c>
      <c r="P54" s="20">
        <f>O54*0.025</f>
        <v>479955.45779999992</v>
      </c>
      <c r="Q54" s="24">
        <f>O54+P54</f>
        <v>19678173.769799996</v>
      </c>
      <c r="R54" s="20">
        <f>Q54/(G54*86400/60)</f>
        <v>1017836.5742999999</v>
      </c>
      <c r="S54" s="31">
        <f>Q54/L54</f>
        <v>435.84716081988859</v>
      </c>
    </row>
    <row r="55" spans="1:19" s="21" customFormat="1" x14ac:dyDescent="0.25">
      <c r="A55" s="17">
        <v>45352</v>
      </c>
      <c r="B55" s="18">
        <v>0</v>
      </c>
      <c r="C55" s="18">
        <v>0</v>
      </c>
      <c r="D55" s="25">
        <v>124</v>
      </c>
      <c r="E55" s="18">
        <v>0</v>
      </c>
      <c r="F55" s="18">
        <f>B55+C55+D55+E55</f>
        <v>124</v>
      </c>
      <c r="G55" s="26">
        <f>(B55*30+C55*15+D55*10+E55*5)/86400</f>
        <v>1.4351851851851852E-2</v>
      </c>
      <c r="H55" s="19">
        <v>0.6</v>
      </c>
      <c r="I55" s="25">
        <v>1.137</v>
      </c>
      <c r="J55" s="30">
        <f>I55*F55</f>
        <v>140.988</v>
      </c>
      <c r="K55" s="30">
        <v>33963.15</v>
      </c>
      <c r="L55" s="30">
        <f>J55*K55/100</f>
        <v>47883.965921999996</v>
      </c>
      <c r="M55" s="47">
        <f t="shared" si="12"/>
        <v>70.494</v>
      </c>
      <c r="N55" s="51">
        <v>211240</v>
      </c>
      <c r="O55" s="20">
        <f t="shared" si="13"/>
        <v>20549790.5328</v>
      </c>
      <c r="P55" s="20">
        <f>O55*0.025</f>
        <v>513744.76332000003</v>
      </c>
      <c r="Q55" s="24">
        <f>O55+P55</f>
        <v>21063535.296119999</v>
      </c>
      <c r="R55" s="20">
        <f>Q55/(G55*86400/60)</f>
        <v>1019203.32078</v>
      </c>
      <c r="S55" s="31">
        <f>Q55/L55</f>
        <v>439.88702461344133</v>
      </c>
    </row>
    <row r="56" spans="1:19" s="1" customFormat="1" x14ac:dyDescent="0.25">
      <c r="A56" s="44" t="s">
        <v>64</v>
      </c>
      <c r="B56" s="2"/>
      <c r="C56" s="2"/>
      <c r="D56" s="2"/>
      <c r="E56" s="2"/>
      <c r="F56" s="2"/>
      <c r="G56" s="3"/>
      <c r="I56" s="2"/>
      <c r="J56" s="2"/>
      <c r="K56" s="2"/>
      <c r="L56" s="2"/>
      <c r="M56" s="2"/>
      <c r="N56" s="52"/>
      <c r="O56" s="4"/>
      <c r="P56" s="4"/>
      <c r="Q56" s="4"/>
      <c r="R56" s="9"/>
      <c r="S56" s="2"/>
    </row>
    <row r="57" spans="1:19" s="1" customFormat="1" x14ac:dyDescent="0.25">
      <c r="B57" s="2"/>
      <c r="C57" s="2"/>
      <c r="D57" s="2"/>
      <c r="E57" s="2"/>
      <c r="F57" s="2"/>
      <c r="G57" s="3"/>
      <c r="I57" s="2"/>
      <c r="J57" s="2"/>
      <c r="K57" s="2"/>
      <c r="L57" s="2"/>
      <c r="M57" s="2"/>
      <c r="N57" s="52"/>
      <c r="O57" s="4"/>
      <c r="P57" s="4"/>
      <c r="Q57" s="4"/>
      <c r="R57" s="9"/>
      <c r="S57" s="2"/>
    </row>
    <row r="58" spans="1:19" x14ac:dyDescent="0.25">
      <c r="A58" t="s">
        <v>29</v>
      </c>
      <c r="B58" s="42" t="s">
        <v>47</v>
      </c>
      <c r="C58" s="1" t="s">
        <v>44</v>
      </c>
      <c r="D58" s="12"/>
      <c r="N58" s="53"/>
    </row>
    <row r="59" spans="1:19" ht="45" x14ac:dyDescent="0.25">
      <c r="A59" s="10" t="s">
        <v>0</v>
      </c>
      <c r="B59" s="11" t="s">
        <v>32</v>
      </c>
      <c r="C59" s="11" t="s">
        <v>33</v>
      </c>
      <c r="D59" s="23" t="s">
        <v>57</v>
      </c>
      <c r="E59" s="11" t="s">
        <v>34</v>
      </c>
      <c r="F59" s="11" t="s">
        <v>2</v>
      </c>
      <c r="G59" s="23" t="s">
        <v>1</v>
      </c>
      <c r="H59" s="11" t="s">
        <v>6</v>
      </c>
      <c r="I59" s="23" t="s">
        <v>60</v>
      </c>
      <c r="J59" s="28" t="s">
        <v>59</v>
      </c>
      <c r="K59" s="28" t="s">
        <v>50</v>
      </c>
      <c r="L59" s="28" t="s">
        <v>51</v>
      </c>
      <c r="M59" s="48" t="s">
        <v>91</v>
      </c>
      <c r="N59" s="54" t="s">
        <v>92</v>
      </c>
      <c r="O59" s="11" t="s">
        <v>3</v>
      </c>
      <c r="P59" s="11" t="s">
        <v>4</v>
      </c>
      <c r="Q59" s="23" t="s">
        <v>5</v>
      </c>
      <c r="R59" s="27" t="s">
        <v>83</v>
      </c>
      <c r="S59" s="28" t="s">
        <v>49</v>
      </c>
    </row>
    <row r="60" spans="1:19" s="21" customFormat="1" x14ac:dyDescent="0.25">
      <c r="A60" s="17">
        <v>45292</v>
      </c>
      <c r="B60" s="18">
        <v>0</v>
      </c>
      <c r="C60" s="18">
        <v>0</v>
      </c>
      <c r="D60" s="25">
        <v>120</v>
      </c>
      <c r="E60" s="18">
        <v>0</v>
      </c>
      <c r="F60" s="18">
        <f>B60+C60+D60+E60</f>
        <v>120</v>
      </c>
      <c r="G60" s="26">
        <f>(B60*30+C60*15+D60*10+E60*5)/86400</f>
        <v>1.3888888888888888E-2</v>
      </c>
      <c r="H60" s="19">
        <v>1</v>
      </c>
      <c r="I60" s="25">
        <v>1.3480000000000001</v>
      </c>
      <c r="J60" s="30">
        <f>I60*F60</f>
        <v>161.76000000000002</v>
      </c>
      <c r="K60" s="30">
        <v>20476.580000000002</v>
      </c>
      <c r="L60" s="30">
        <f>J60*K60/100</f>
        <v>33122.915808000005</v>
      </c>
      <c r="M60" s="47">
        <f>G60*86400/60*3*I60</f>
        <v>80.88000000000001</v>
      </c>
      <c r="N60" s="51">
        <v>81760</v>
      </c>
      <c r="O60" s="20">
        <f>M60*N60*1.2*1.15</f>
        <v>9125593.3440000005</v>
      </c>
      <c r="P60" s="20">
        <f>O60*0.03</f>
        <v>273767.80031999998</v>
      </c>
      <c r="Q60" s="24">
        <f>O60+P60</f>
        <v>9399361.14432</v>
      </c>
      <c r="R60" s="20">
        <f>Q60/(G60*86400/60)</f>
        <v>469968.05721599999</v>
      </c>
      <c r="S60" s="31">
        <f>Q60/L60</f>
        <v>283.77215335764072</v>
      </c>
    </row>
    <row r="61" spans="1:19" s="21" customFormat="1" x14ac:dyDescent="0.25">
      <c r="A61" s="17">
        <v>45323</v>
      </c>
      <c r="B61" s="18">
        <v>0</v>
      </c>
      <c r="C61" s="18">
        <v>0</v>
      </c>
      <c r="D61" s="25">
        <v>116</v>
      </c>
      <c r="E61" s="18">
        <v>0</v>
      </c>
      <c r="F61" s="18">
        <f>B61+C61+D61+E61</f>
        <v>116</v>
      </c>
      <c r="G61" s="26">
        <f>(B61*30+C61*15+D61*10+E61*5)/86400</f>
        <v>1.3425925925925926E-2</v>
      </c>
      <c r="H61" s="19">
        <v>1</v>
      </c>
      <c r="I61" s="25">
        <v>1.3140000000000001</v>
      </c>
      <c r="J61" s="30">
        <f>I61*F61</f>
        <v>152.42400000000001</v>
      </c>
      <c r="K61" s="30">
        <v>20476.580000000002</v>
      </c>
      <c r="L61" s="30">
        <f>J61*K61/100</f>
        <v>31211.222299200002</v>
      </c>
      <c r="M61" s="47">
        <f t="shared" ref="M61:M62" si="14">G61*86400/60*3*I61</f>
        <v>76.212000000000003</v>
      </c>
      <c r="N61" s="51">
        <v>137970</v>
      </c>
      <c r="O61" s="20">
        <f t="shared" ref="O61:O62" si="15">M61*N61*1.2*1.15</f>
        <v>14510658.103199998</v>
      </c>
      <c r="P61" s="20">
        <f>O61*0.03</f>
        <v>435319.74309599993</v>
      </c>
      <c r="Q61" s="24">
        <f>O61+P61</f>
        <v>14945977.846295998</v>
      </c>
      <c r="R61" s="20">
        <f>Q61/(G61*86400/60)</f>
        <v>773067.81963599997</v>
      </c>
      <c r="S61" s="31">
        <f>Q61/L61</f>
        <v>478.86550879101867</v>
      </c>
    </row>
    <row r="62" spans="1:19" s="21" customFormat="1" x14ac:dyDescent="0.25">
      <c r="A62" s="17">
        <v>45352</v>
      </c>
      <c r="B62" s="18">
        <v>0</v>
      </c>
      <c r="C62" s="18">
        <v>0</v>
      </c>
      <c r="D62" s="25">
        <v>124</v>
      </c>
      <c r="E62" s="18">
        <v>0</v>
      </c>
      <c r="F62" s="18">
        <f>B62+C62+D62+E62</f>
        <v>124</v>
      </c>
      <c r="G62" s="26">
        <f>(B62*30+C62*15+D62*10+E62*5)/86400</f>
        <v>1.4351851851851852E-2</v>
      </c>
      <c r="H62" s="19">
        <v>1</v>
      </c>
      <c r="I62" s="25">
        <v>1.1639999999999999</v>
      </c>
      <c r="J62" s="30">
        <f>I62*F62</f>
        <v>144.33599999999998</v>
      </c>
      <c r="K62" s="30">
        <v>20476.580000000002</v>
      </c>
      <c r="L62" s="30">
        <f>J62*K62/100</f>
        <v>29555.076508800001</v>
      </c>
      <c r="M62" s="47">
        <f t="shared" si="14"/>
        <v>72.167999999999992</v>
      </c>
      <c r="N62" s="51">
        <v>139250</v>
      </c>
      <c r="O62" s="20">
        <f t="shared" si="15"/>
        <v>13868163.719999995</v>
      </c>
      <c r="P62" s="20">
        <f>O62*0.03</f>
        <v>416044.91159999982</v>
      </c>
      <c r="Q62" s="24">
        <f>O62+P62</f>
        <v>14284208.631599994</v>
      </c>
      <c r="R62" s="20">
        <f>Q62/(G62*86400/60)</f>
        <v>691171.38539999968</v>
      </c>
      <c r="S62" s="31">
        <f>Q62/L62</f>
        <v>483.30812567333004</v>
      </c>
    </row>
    <row r="63" spans="1:19" s="1" customFormat="1" x14ac:dyDescent="0.25">
      <c r="A63" s="44" t="s">
        <v>64</v>
      </c>
      <c r="B63" s="2"/>
      <c r="C63" s="2"/>
      <c r="D63" s="2"/>
      <c r="E63" s="2"/>
      <c r="F63" s="2"/>
      <c r="G63" s="3"/>
      <c r="I63" s="2"/>
      <c r="J63" s="2"/>
      <c r="K63" s="2"/>
      <c r="L63" s="2"/>
      <c r="M63" s="2"/>
      <c r="N63" s="52"/>
      <c r="O63" s="4"/>
      <c r="P63" s="4"/>
      <c r="Q63" s="4"/>
      <c r="R63" s="9"/>
      <c r="S63" s="2"/>
    </row>
    <row r="64" spans="1:19" s="1" customFormat="1" x14ac:dyDescent="0.25">
      <c r="B64" s="2"/>
      <c r="C64" s="2"/>
      <c r="D64" s="2"/>
      <c r="E64" s="2"/>
      <c r="F64" s="2"/>
      <c r="G64" s="3"/>
      <c r="I64" s="2"/>
      <c r="J64" s="2"/>
      <c r="K64" s="2"/>
      <c r="L64" s="2"/>
      <c r="M64" s="2"/>
      <c r="N64" s="52"/>
      <c r="O64" s="4"/>
      <c r="P64" s="4"/>
      <c r="Q64" s="4"/>
      <c r="R64" s="9"/>
      <c r="S64" s="2"/>
    </row>
    <row r="65" spans="1:19" x14ac:dyDescent="0.25">
      <c r="A65" t="s">
        <v>22</v>
      </c>
      <c r="B65" s="42" t="s">
        <v>47</v>
      </c>
      <c r="C65" s="1" t="s">
        <v>40</v>
      </c>
      <c r="D65" s="12"/>
      <c r="N65" s="53"/>
    </row>
    <row r="66" spans="1:19" ht="45" x14ac:dyDescent="0.25">
      <c r="A66" s="10" t="s">
        <v>0</v>
      </c>
      <c r="B66" s="11" t="s">
        <v>32</v>
      </c>
      <c r="C66" s="11" t="s">
        <v>33</v>
      </c>
      <c r="D66" s="23" t="s">
        <v>57</v>
      </c>
      <c r="E66" s="11" t="s">
        <v>34</v>
      </c>
      <c r="F66" s="11" t="s">
        <v>2</v>
      </c>
      <c r="G66" s="23" t="s">
        <v>1</v>
      </c>
      <c r="H66" s="11" t="s">
        <v>6</v>
      </c>
      <c r="I66" s="23" t="s">
        <v>60</v>
      </c>
      <c r="J66" s="28" t="s">
        <v>59</v>
      </c>
      <c r="K66" s="28" t="s">
        <v>50</v>
      </c>
      <c r="L66" s="28" t="s">
        <v>51</v>
      </c>
      <c r="M66" s="48" t="s">
        <v>91</v>
      </c>
      <c r="N66" s="54" t="s">
        <v>92</v>
      </c>
      <c r="O66" s="11" t="s">
        <v>3</v>
      </c>
      <c r="P66" s="11" t="s">
        <v>4</v>
      </c>
      <c r="Q66" s="23" t="s">
        <v>5</v>
      </c>
      <c r="R66" s="27" t="s">
        <v>83</v>
      </c>
      <c r="S66" s="28" t="s">
        <v>49</v>
      </c>
    </row>
    <row r="67" spans="1:19" s="21" customFormat="1" x14ac:dyDescent="0.25">
      <c r="A67" s="17">
        <v>45292</v>
      </c>
      <c r="B67" s="18">
        <v>0</v>
      </c>
      <c r="C67" s="18">
        <v>0</v>
      </c>
      <c r="D67" s="25">
        <v>120</v>
      </c>
      <c r="E67" s="18">
        <v>0</v>
      </c>
      <c r="F67" s="18">
        <f>B67+C67+D67+E67</f>
        <v>120</v>
      </c>
      <c r="G67" s="26">
        <f>(B67*30+C67*15+D67*10+E67*5)/86400</f>
        <v>1.3888888888888888E-2</v>
      </c>
      <c r="H67" s="19">
        <v>0.6</v>
      </c>
      <c r="I67" s="25">
        <v>0.41699999999999998</v>
      </c>
      <c r="J67" s="30">
        <f>I67*F67</f>
        <v>50.04</v>
      </c>
      <c r="K67" s="30">
        <v>32858.589999999997</v>
      </c>
      <c r="L67" s="30">
        <f>J67*K67/100</f>
        <v>16442.438435999997</v>
      </c>
      <c r="M67" s="47">
        <f>G67*86400/60*3*I67</f>
        <v>25.02</v>
      </c>
      <c r="N67" s="51">
        <v>195880</v>
      </c>
      <c r="O67" s="20">
        <f>M67*N67*1.2*1.15</f>
        <v>6763266.2879999988</v>
      </c>
      <c r="P67" s="20">
        <f>O67*0.03</f>
        <v>202897.98863999997</v>
      </c>
      <c r="Q67" s="24">
        <f>O67+P67</f>
        <v>6966164.2766399989</v>
      </c>
      <c r="R67" s="20">
        <f>Q67/(G67*86400/60)</f>
        <v>348308.21383199992</v>
      </c>
      <c r="S67" s="31">
        <f>Q67/L67</f>
        <v>423.66978010924998</v>
      </c>
    </row>
    <row r="68" spans="1:19" s="21" customFormat="1" x14ac:dyDescent="0.25">
      <c r="A68" s="17">
        <v>45323</v>
      </c>
      <c r="B68" s="18">
        <v>0</v>
      </c>
      <c r="C68" s="18">
        <v>0</v>
      </c>
      <c r="D68" s="25">
        <v>116</v>
      </c>
      <c r="E68" s="18">
        <v>0</v>
      </c>
      <c r="F68" s="18">
        <f>B68+C68+D68+E68</f>
        <v>116</v>
      </c>
      <c r="G68" s="26">
        <f>(B68*30+C68*15+D68*10+E68*5)/86400</f>
        <v>1.3425925925925926E-2</v>
      </c>
      <c r="H68" s="19">
        <v>0.6</v>
      </c>
      <c r="I68" s="25">
        <v>0.46400000000000002</v>
      </c>
      <c r="J68" s="30">
        <f>I68*F68</f>
        <v>53.824000000000005</v>
      </c>
      <c r="K68" s="30">
        <v>32858.589999999997</v>
      </c>
      <c r="L68" s="30">
        <f>J68*K68/100</f>
        <v>17685.807481600001</v>
      </c>
      <c r="M68" s="47">
        <f t="shared" ref="M68:M69" si="16">G68*86400/60*3*I68</f>
        <v>26.912000000000003</v>
      </c>
      <c r="N68" s="51">
        <v>330540</v>
      </c>
      <c r="O68" s="20">
        <f t="shared" ref="O68:O69" si="17">M68*N68*1.2*1.15</f>
        <v>12275779.622399999</v>
      </c>
      <c r="P68" s="20">
        <f>O68*0.03</f>
        <v>368273.38867199997</v>
      </c>
      <c r="Q68" s="24">
        <f>O68+P68</f>
        <v>12644053.011071999</v>
      </c>
      <c r="R68" s="20">
        <f>Q68/(G68*86400/60)</f>
        <v>654002.74195199995</v>
      </c>
      <c r="S68" s="31">
        <f>Q68/L68</f>
        <v>714.92653214882307</v>
      </c>
    </row>
    <row r="69" spans="1:19" s="21" customFormat="1" x14ac:dyDescent="0.25">
      <c r="A69" s="17">
        <v>45352</v>
      </c>
      <c r="B69" s="18">
        <v>0</v>
      </c>
      <c r="C69" s="18">
        <v>0</v>
      </c>
      <c r="D69" s="25">
        <v>124</v>
      </c>
      <c r="E69" s="18">
        <v>0</v>
      </c>
      <c r="F69" s="18">
        <f>B69+C69+D69+E69</f>
        <v>124</v>
      </c>
      <c r="G69" s="26">
        <f>(B69*30+C69*15+D69*10+E69*5)/86400</f>
        <v>1.4351851851851852E-2</v>
      </c>
      <c r="H69" s="19">
        <v>0.6</v>
      </c>
      <c r="I69" s="25">
        <v>0.43099999999999999</v>
      </c>
      <c r="J69" s="30">
        <f>I69*F69</f>
        <v>53.444000000000003</v>
      </c>
      <c r="K69" s="30">
        <v>32858.589999999997</v>
      </c>
      <c r="L69" s="30">
        <f>J69*K69/100</f>
        <v>17560.944839599997</v>
      </c>
      <c r="M69" s="47">
        <f t="shared" si="16"/>
        <v>26.722000000000001</v>
      </c>
      <c r="N69" s="51">
        <v>333600</v>
      </c>
      <c r="O69" s="20">
        <f t="shared" si="17"/>
        <v>12301953.696</v>
      </c>
      <c r="P69" s="20">
        <f>O69*0.03</f>
        <v>369058.61087999999</v>
      </c>
      <c r="Q69" s="24">
        <f>O69+P69</f>
        <v>12671012.306880001</v>
      </c>
      <c r="R69" s="20">
        <f>Q69/(G69*86400/60)</f>
        <v>613113.49872000003</v>
      </c>
      <c r="S69" s="31">
        <f>Q69/L69</f>
        <v>721.545020647569</v>
      </c>
    </row>
    <row r="70" spans="1:19" s="1" customFormat="1" x14ac:dyDescent="0.25">
      <c r="A70" s="44" t="s">
        <v>64</v>
      </c>
      <c r="B70" s="2"/>
      <c r="C70" s="2"/>
      <c r="D70" s="2"/>
      <c r="E70" s="2"/>
      <c r="F70" s="2"/>
      <c r="G70" s="3"/>
      <c r="I70" s="2"/>
      <c r="J70" s="2"/>
      <c r="K70" s="2"/>
      <c r="L70" s="2"/>
      <c r="M70" s="2"/>
      <c r="N70" s="52"/>
      <c r="O70" s="4"/>
      <c r="P70" s="4"/>
      <c r="Q70" s="4"/>
      <c r="R70" s="9"/>
      <c r="S70" s="2"/>
    </row>
    <row r="71" spans="1:19" s="1" customFormat="1" x14ac:dyDescent="0.25">
      <c r="B71" s="2"/>
      <c r="C71" s="2"/>
      <c r="D71" s="2"/>
      <c r="E71" s="2"/>
      <c r="F71" s="2"/>
      <c r="G71" s="3"/>
      <c r="I71" s="2"/>
      <c r="J71" s="2"/>
      <c r="K71" s="2"/>
      <c r="L71" s="2"/>
      <c r="M71" s="2"/>
      <c r="N71" s="52"/>
      <c r="O71" s="4"/>
      <c r="P71" s="4"/>
      <c r="Q71" s="4"/>
      <c r="R71" s="9"/>
      <c r="S71" s="2"/>
    </row>
    <row r="72" spans="1:19" x14ac:dyDescent="0.25">
      <c r="A72" t="s">
        <v>24</v>
      </c>
      <c r="B72" s="42" t="s">
        <v>47</v>
      </c>
      <c r="C72" s="1" t="s">
        <v>40</v>
      </c>
      <c r="D72" s="12"/>
      <c r="N72" s="53"/>
    </row>
    <row r="73" spans="1:19" ht="45" x14ac:dyDescent="0.25">
      <c r="A73" s="10" t="s">
        <v>0</v>
      </c>
      <c r="B73" s="11" t="s">
        <v>32</v>
      </c>
      <c r="C73" s="11" t="s">
        <v>33</v>
      </c>
      <c r="D73" s="23" t="s">
        <v>57</v>
      </c>
      <c r="E73" s="11" t="s">
        <v>34</v>
      </c>
      <c r="F73" s="11" t="s">
        <v>2</v>
      </c>
      <c r="G73" s="23" t="s">
        <v>1</v>
      </c>
      <c r="H73" s="11" t="s">
        <v>6</v>
      </c>
      <c r="I73" s="23" t="s">
        <v>60</v>
      </c>
      <c r="J73" s="28" t="s">
        <v>59</v>
      </c>
      <c r="K73" s="28" t="s">
        <v>50</v>
      </c>
      <c r="L73" s="28" t="s">
        <v>51</v>
      </c>
      <c r="M73" s="48" t="s">
        <v>91</v>
      </c>
      <c r="N73" s="54" t="s">
        <v>92</v>
      </c>
      <c r="O73" s="11" t="s">
        <v>3</v>
      </c>
      <c r="P73" s="11" t="s">
        <v>4</v>
      </c>
      <c r="Q73" s="23" t="s">
        <v>5</v>
      </c>
      <c r="R73" s="27" t="s">
        <v>83</v>
      </c>
      <c r="S73" s="28" t="s">
        <v>49</v>
      </c>
    </row>
    <row r="74" spans="1:19" s="21" customFormat="1" x14ac:dyDescent="0.25">
      <c r="A74" s="17">
        <v>45292</v>
      </c>
      <c r="B74" s="18">
        <v>0</v>
      </c>
      <c r="C74" s="18">
        <v>0</v>
      </c>
      <c r="D74" s="25">
        <v>120</v>
      </c>
      <c r="E74" s="18">
        <v>0</v>
      </c>
      <c r="F74" s="18">
        <f>B74+C74+D74+E74</f>
        <v>120</v>
      </c>
      <c r="G74" s="26">
        <f>(B74*30+C74*15+D74*10+E74*5)/86400</f>
        <v>1.3888888888888888E-2</v>
      </c>
      <c r="H74" s="19">
        <v>0.6</v>
      </c>
      <c r="I74" s="25">
        <v>0.53700000000000003</v>
      </c>
      <c r="J74" s="30">
        <f>I74*F74</f>
        <v>64.44</v>
      </c>
      <c r="K74" s="30">
        <v>32858.589999999997</v>
      </c>
      <c r="L74" s="30">
        <f>J74*K74/100</f>
        <v>21174.075395999997</v>
      </c>
      <c r="M74" s="47">
        <f>G74*86400/60*3*I74</f>
        <v>32.22</v>
      </c>
      <c r="N74" s="51">
        <v>210390</v>
      </c>
      <c r="O74" s="20">
        <f>M74*N74*1.2*1.15</f>
        <v>9354696.8039999977</v>
      </c>
      <c r="P74" s="20">
        <f>O74*0.03</f>
        <v>280640.9041199999</v>
      </c>
      <c r="Q74" s="24">
        <f>O74+P74</f>
        <v>9635337.7081199978</v>
      </c>
      <c r="R74" s="20">
        <f>Q74/(G74*86400/60)</f>
        <v>481766.8854059999</v>
      </c>
      <c r="S74" s="31">
        <f>Q74/L74</f>
        <v>455.05352785983814</v>
      </c>
    </row>
    <row r="75" spans="1:19" s="21" customFormat="1" x14ac:dyDescent="0.25">
      <c r="A75" s="17">
        <v>45323</v>
      </c>
      <c r="B75" s="18">
        <v>0</v>
      </c>
      <c r="C75" s="18">
        <v>0</v>
      </c>
      <c r="D75" s="25">
        <v>116</v>
      </c>
      <c r="E75" s="18">
        <v>0</v>
      </c>
      <c r="F75" s="18">
        <f>B75+C75+D75+E75</f>
        <v>116</v>
      </c>
      <c r="G75" s="26">
        <f>(B75*30+C75*15+D75*10+E75*5)/86400</f>
        <v>1.3425925925925926E-2</v>
      </c>
      <c r="H75" s="19">
        <v>0.6</v>
      </c>
      <c r="I75" s="25">
        <v>0.53100000000000003</v>
      </c>
      <c r="J75" s="30">
        <f>I75*F75</f>
        <v>61.596000000000004</v>
      </c>
      <c r="K75" s="30">
        <v>32858.589999999997</v>
      </c>
      <c r="L75" s="30">
        <f>J75*K75/100</f>
        <v>20239.5770964</v>
      </c>
      <c r="M75" s="47">
        <f t="shared" ref="M75:M76" si="18">G75*86400/60*3*I75</f>
        <v>30.798000000000002</v>
      </c>
      <c r="N75" s="51">
        <v>355040</v>
      </c>
      <c r="O75" s="20">
        <f t="shared" ref="O75:O76" si="19">M75*N75*1.2*1.15</f>
        <v>15089640.249599999</v>
      </c>
      <c r="P75" s="20">
        <f>O75*0.03</f>
        <v>452689.20748799993</v>
      </c>
      <c r="Q75" s="24">
        <f>O75+P75</f>
        <v>15542329.457087999</v>
      </c>
      <c r="R75" s="20">
        <f>Q75/(G75*86400/60)</f>
        <v>803913.59260800004</v>
      </c>
      <c r="S75" s="31">
        <f>Q75/L75</f>
        <v>767.91769823355162</v>
      </c>
    </row>
    <row r="76" spans="1:19" s="21" customFormat="1" x14ac:dyDescent="0.25">
      <c r="A76" s="17">
        <v>45352</v>
      </c>
      <c r="B76" s="18">
        <v>0</v>
      </c>
      <c r="C76" s="18">
        <v>0</v>
      </c>
      <c r="D76" s="25">
        <v>124</v>
      </c>
      <c r="E76" s="18">
        <v>0</v>
      </c>
      <c r="F76" s="18">
        <f>B76+C76+D76+E76</f>
        <v>124</v>
      </c>
      <c r="G76" s="26">
        <f>(B76*30+C76*15+D76*10+E76*5)/86400</f>
        <v>1.4351851851851852E-2</v>
      </c>
      <c r="H76" s="19">
        <v>0.6</v>
      </c>
      <c r="I76" s="25">
        <v>0.48899999999999999</v>
      </c>
      <c r="J76" s="30">
        <f>I76*F76</f>
        <v>60.635999999999996</v>
      </c>
      <c r="K76" s="30">
        <v>32858.589999999997</v>
      </c>
      <c r="L76" s="30">
        <f>J76*K76/100</f>
        <v>19924.134632399997</v>
      </c>
      <c r="M76" s="47">
        <f t="shared" si="18"/>
        <v>30.317999999999998</v>
      </c>
      <c r="N76" s="51">
        <v>358320</v>
      </c>
      <c r="O76" s="20">
        <f t="shared" si="19"/>
        <v>14991693.148799997</v>
      </c>
      <c r="P76" s="20">
        <f>O76*0.03</f>
        <v>449750.79446399986</v>
      </c>
      <c r="Q76" s="24">
        <f>O76+P76</f>
        <v>15441443.943263996</v>
      </c>
      <c r="R76" s="20">
        <f>Q76/(G76*86400/60)</f>
        <v>747166.64241599978</v>
      </c>
      <c r="S76" s="31">
        <f>Q76/L76</f>
        <v>775.01202577469087</v>
      </c>
    </row>
    <row r="77" spans="1:19" s="1" customFormat="1" x14ac:dyDescent="0.25">
      <c r="A77" s="44" t="s">
        <v>64</v>
      </c>
      <c r="B77" s="2"/>
      <c r="C77" s="2"/>
      <c r="D77" s="2"/>
      <c r="E77" s="2"/>
      <c r="F77" s="2"/>
      <c r="G77" s="3"/>
      <c r="I77" s="2"/>
      <c r="J77" s="2"/>
      <c r="K77" s="2"/>
      <c r="L77" s="2"/>
      <c r="M77" s="2"/>
      <c r="N77" s="52"/>
      <c r="O77" s="4"/>
      <c r="P77" s="4"/>
      <c r="Q77" s="4"/>
      <c r="R77" s="9"/>
      <c r="S77" s="2"/>
    </row>
    <row r="78" spans="1:19" s="1" customFormat="1" x14ac:dyDescent="0.25">
      <c r="B78" s="2"/>
      <c r="C78" s="2"/>
      <c r="D78" s="2"/>
      <c r="E78" s="2"/>
      <c r="F78" s="2"/>
      <c r="G78" s="3"/>
      <c r="I78" s="2"/>
      <c r="J78" s="2"/>
      <c r="K78" s="2"/>
      <c r="L78" s="2"/>
      <c r="M78" s="2"/>
      <c r="N78" s="52"/>
      <c r="O78" s="4"/>
      <c r="P78" s="4"/>
      <c r="Q78" s="4"/>
      <c r="R78" s="9"/>
      <c r="S78" s="2"/>
    </row>
    <row r="79" spans="1:19" x14ac:dyDescent="0.25">
      <c r="A79" t="s">
        <v>66</v>
      </c>
      <c r="B79" s="42" t="s">
        <v>47</v>
      </c>
      <c r="C79" s="1" t="s">
        <v>45</v>
      </c>
      <c r="D79" s="32" t="s">
        <v>53</v>
      </c>
      <c r="N79" s="53"/>
    </row>
    <row r="80" spans="1:19" ht="45" x14ac:dyDescent="0.25">
      <c r="A80" s="10" t="s">
        <v>0</v>
      </c>
      <c r="B80" s="11" t="s">
        <v>32</v>
      </c>
      <c r="C80" s="11" t="s">
        <v>33</v>
      </c>
      <c r="D80" s="23" t="s">
        <v>57</v>
      </c>
      <c r="E80" s="11" t="s">
        <v>34</v>
      </c>
      <c r="F80" s="11" t="s">
        <v>2</v>
      </c>
      <c r="G80" s="23" t="s">
        <v>1</v>
      </c>
      <c r="H80" s="11" t="s">
        <v>6</v>
      </c>
      <c r="I80" s="23" t="s">
        <v>60</v>
      </c>
      <c r="J80" s="28" t="s">
        <v>59</v>
      </c>
      <c r="K80" s="28" t="s">
        <v>50</v>
      </c>
      <c r="L80" s="28" t="s">
        <v>51</v>
      </c>
      <c r="M80" s="48" t="s">
        <v>91</v>
      </c>
      <c r="N80" s="54" t="s">
        <v>92</v>
      </c>
      <c r="O80" s="11" t="s">
        <v>3</v>
      </c>
      <c r="P80" s="11" t="s">
        <v>4</v>
      </c>
      <c r="Q80" s="23" t="s">
        <v>5</v>
      </c>
      <c r="R80" s="27" t="s">
        <v>83</v>
      </c>
      <c r="S80" s="28" t="s">
        <v>49</v>
      </c>
    </row>
    <row r="81" spans="1:19" s="21" customFormat="1" x14ac:dyDescent="0.25">
      <c r="A81" s="17">
        <v>45292</v>
      </c>
      <c r="B81" s="18">
        <v>0</v>
      </c>
      <c r="C81" s="18">
        <v>0</v>
      </c>
      <c r="D81" s="25">
        <v>120</v>
      </c>
      <c r="E81" s="18">
        <v>0</v>
      </c>
      <c r="F81" s="18">
        <f>B81+C81+D81+E81</f>
        <v>120</v>
      </c>
      <c r="G81" s="26">
        <f>(B81*30+C81*15+D81*10+E81*5)/86400</f>
        <v>1.3888888888888888E-2</v>
      </c>
      <c r="H81" s="19">
        <v>1</v>
      </c>
      <c r="I81" s="25">
        <v>0.125</v>
      </c>
      <c r="J81" s="30">
        <f>I81*F81</f>
        <v>15</v>
      </c>
      <c r="K81" s="30">
        <v>29087.03</v>
      </c>
      <c r="L81" s="30">
        <f>J81*K81/100</f>
        <v>4363.0544999999993</v>
      </c>
      <c r="M81" s="47">
        <f>G81*86400/60*3*I81</f>
        <v>7.5</v>
      </c>
      <c r="N81" s="51">
        <v>141040</v>
      </c>
      <c r="O81" s="20">
        <f>M81*N81*1.2*1.15</f>
        <v>1459764</v>
      </c>
      <c r="P81" s="20">
        <f>O81*0.05</f>
        <v>72988.2</v>
      </c>
      <c r="Q81" s="24">
        <f>O81+P81</f>
        <v>1532752.2</v>
      </c>
      <c r="R81" s="20">
        <f>Q81/(G81*86400/60)</f>
        <v>76637.61</v>
      </c>
      <c r="S81" s="31">
        <f>Q81/L81</f>
        <v>351.30255650026839</v>
      </c>
    </row>
    <row r="82" spans="1:19" s="21" customFormat="1" x14ac:dyDescent="0.25">
      <c r="A82" s="17">
        <v>45323</v>
      </c>
      <c r="B82" s="18">
        <v>0</v>
      </c>
      <c r="C82" s="18">
        <v>0</v>
      </c>
      <c r="D82" s="25">
        <v>116</v>
      </c>
      <c r="E82" s="18">
        <v>0</v>
      </c>
      <c r="F82" s="18">
        <f>B82+C82+D82+E82</f>
        <v>116</v>
      </c>
      <c r="G82" s="26">
        <f>(B82*30+C82*15+D82*10+E82*5)/86400</f>
        <v>1.3425925925925926E-2</v>
      </c>
      <c r="H82" s="19">
        <v>1</v>
      </c>
      <c r="I82" s="25">
        <v>0.11799999999999999</v>
      </c>
      <c r="J82" s="30">
        <f>I82*F82</f>
        <v>13.687999999999999</v>
      </c>
      <c r="K82" s="30">
        <v>29087.03</v>
      </c>
      <c r="L82" s="30">
        <f>J82*K82/100</f>
        <v>3981.4326663999991</v>
      </c>
      <c r="M82" s="47">
        <f t="shared" ref="M82:M83" si="20">G82*86400/60*3*I82</f>
        <v>6.8439999999999994</v>
      </c>
      <c r="N82" s="51">
        <v>238010</v>
      </c>
      <c r="O82" s="20">
        <f t="shared" ref="O82:O83" si="21">M82*N82*1.2*1.15</f>
        <v>2247937.8071999997</v>
      </c>
      <c r="P82" s="20">
        <f>O82*0.05</f>
        <v>112396.89035999999</v>
      </c>
      <c r="Q82" s="24">
        <f>O82+P82</f>
        <v>2360334.6975599998</v>
      </c>
      <c r="R82" s="20">
        <f>Q82/(G82*86400/60)</f>
        <v>122086.27746</v>
      </c>
      <c r="S82" s="31">
        <f>Q82/L82</f>
        <v>592.83551809861649</v>
      </c>
    </row>
    <row r="83" spans="1:19" s="21" customFormat="1" x14ac:dyDescent="0.25">
      <c r="A83" s="17">
        <v>45352</v>
      </c>
      <c r="B83" s="18">
        <v>0</v>
      </c>
      <c r="C83" s="18">
        <v>0</v>
      </c>
      <c r="D83" s="25">
        <v>124</v>
      </c>
      <c r="E83" s="18">
        <v>0</v>
      </c>
      <c r="F83" s="18">
        <f>B83+C83+D83+E83</f>
        <v>124</v>
      </c>
      <c r="G83" s="26">
        <f>(B83*30+C83*15+D83*10+E83*5)/86400</f>
        <v>1.4351851851851852E-2</v>
      </c>
      <c r="H83" s="19">
        <v>1</v>
      </c>
      <c r="I83" s="25">
        <v>0.121</v>
      </c>
      <c r="J83" s="30">
        <f>I83*F83</f>
        <v>15.004</v>
      </c>
      <c r="K83" s="30">
        <v>29087.03</v>
      </c>
      <c r="L83" s="30">
        <f>J83*K83/100</f>
        <v>4364.2179811999995</v>
      </c>
      <c r="M83" s="47">
        <f t="shared" si="20"/>
        <v>7.5019999999999998</v>
      </c>
      <c r="N83" s="51">
        <v>240220</v>
      </c>
      <c r="O83" s="20">
        <f t="shared" si="21"/>
        <v>2486940.0071999999</v>
      </c>
      <c r="P83" s="20">
        <f>O83*0.05</f>
        <v>124347.00036000001</v>
      </c>
      <c r="Q83" s="24">
        <f>O83+P83</f>
        <v>2611287.0075599998</v>
      </c>
      <c r="R83" s="20">
        <f>Q83/(G83*86400/60)</f>
        <v>126352.59713999998</v>
      </c>
      <c r="S83" s="31">
        <f>Q83/L83</f>
        <v>598.34018804945026</v>
      </c>
    </row>
    <row r="84" spans="1:19" s="1" customFormat="1" x14ac:dyDescent="0.25">
      <c r="A84" s="1" t="s">
        <v>62</v>
      </c>
      <c r="B84" s="2"/>
      <c r="C84" s="2"/>
      <c r="D84" s="2"/>
      <c r="E84" s="2"/>
      <c r="F84" s="2"/>
      <c r="G84" s="3"/>
      <c r="I84" s="2"/>
      <c r="J84" s="2"/>
      <c r="K84" s="2"/>
      <c r="L84" s="2"/>
      <c r="M84" s="2"/>
      <c r="N84" s="52"/>
      <c r="O84" s="4"/>
      <c r="P84" s="4"/>
      <c r="Q84" s="4"/>
      <c r="R84" s="9"/>
      <c r="S84" s="2"/>
    </row>
    <row r="85" spans="1:19" s="1" customFormat="1" x14ac:dyDescent="0.25">
      <c r="B85" s="2"/>
      <c r="C85" s="2"/>
      <c r="D85" s="2"/>
      <c r="E85" s="2"/>
      <c r="F85" s="2"/>
      <c r="G85" s="3"/>
      <c r="I85" s="2"/>
      <c r="J85" s="2"/>
      <c r="K85" s="2"/>
      <c r="L85" s="2"/>
      <c r="M85" s="2"/>
      <c r="N85" s="52"/>
      <c r="O85" s="4"/>
      <c r="P85" s="4"/>
      <c r="Q85" s="4"/>
      <c r="R85" s="9"/>
      <c r="S85" s="2"/>
    </row>
    <row r="86" spans="1:19" x14ac:dyDescent="0.25">
      <c r="A86" t="s">
        <v>23</v>
      </c>
      <c r="B86" s="42" t="s">
        <v>47</v>
      </c>
      <c r="C86" s="1" t="s">
        <v>68</v>
      </c>
      <c r="D86" s="12"/>
      <c r="N86" s="53"/>
    </row>
    <row r="87" spans="1:19" ht="45" x14ac:dyDescent="0.25">
      <c r="A87" s="10" t="s">
        <v>0</v>
      </c>
      <c r="B87" s="11" t="s">
        <v>32</v>
      </c>
      <c r="C87" s="11" t="s">
        <v>33</v>
      </c>
      <c r="D87" s="23" t="s">
        <v>57</v>
      </c>
      <c r="E87" s="11" t="s">
        <v>34</v>
      </c>
      <c r="F87" s="11" t="s">
        <v>2</v>
      </c>
      <c r="G87" s="23" t="s">
        <v>1</v>
      </c>
      <c r="H87" s="11" t="s">
        <v>6</v>
      </c>
      <c r="I87" s="23" t="s">
        <v>60</v>
      </c>
      <c r="J87" s="28" t="s">
        <v>59</v>
      </c>
      <c r="K87" s="28" t="s">
        <v>50</v>
      </c>
      <c r="L87" s="28" t="s">
        <v>51</v>
      </c>
      <c r="M87" s="48" t="s">
        <v>91</v>
      </c>
      <c r="N87" s="54" t="s">
        <v>92</v>
      </c>
      <c r="O87" s="11" t="s">
        <v>3</v>
      </c>
      <c r="P87" s="11" t="s">
        <v>4</v>
      </c>
      <c r="Q87" s="23" t="s">
        <v>5</v>
      </c>
      <c r="R87" s="27" t="s">
        <v>83</v>
      </c>
      <c r="S87" s="28" t="s">
        <v>49</v>
      </c>
    </row>
    <row r="88" spans="1:19" s="21" customFormat="1" x14ac:dyDescent="0.25">
      <c r="A88" s="17">
        <v>45292</v>
      </c>
      <c r="B88" s="18">
        <v>0</v>
      </c>
      <c r="C88" s="18">
        <v>0</v>
      </c>
      <c r="D88" s="25">
        <v>120</v>
      </c>
      <c r="E88" s="18">
        <v>0</v>
      </c>
      <c r="F88" s="18">
        <f>B88+C88+D88+E88</f>
        <v>120</v>
      </c>
      <c r="G88" s="26">
        <f>(B88*30+C88*15+D88*10+E88*5)/86400</f>
        <v>1.3888888888888888E-2</v>
      </c>
      <c r="H88" s="19">
        <v>1</v>
      </c>
      <c r="I88" s="25">
        <v>0.16300000000000001</v>
      </c>
      <c r="J88" s="30">
        <f>I88*F88</f>
        <v>19.560000000000002</v>
      </c>
      <c r="K88" s="30">
        <v>16273.41</v>
      </c>
      <c r="L88" s="30">
        <f>J88*K88/100</f>
        <v>3183.0789960000006</v>
      </c>
      <c r="M88" s="47">
        <f>G88*86400/60*3*I88</f>
        <v>9.7800000000000011</v>
      </c>
      <c r="N88" s="51">
        <v>114200</v>
      </c>
      <c r="O88" s="20">
        <f>M88*N88*1.2*1.15</f>
        <v>1541288.8800000001</v>
      </c>
      <c r="P88" s="20">
        <f>O88*0.05</f>
        <v>77064.444000000003</v>
      </c>
      <c r="Q88" s="24">
        <f>O88+P88</f>
        <v>1618353.324</v>
      </c>
      <c r="R88" s="20">
        <f>Q88/(G88*86400/60)</f>
        <v>80917.666200000007</v>
      </c>
      <c r="S88" s="31">
        <f>Q88/L88</f>
        <v>508.42386445127346</v>
      </c>
    </row>
    <row r="89" spans="1:19" s="21" customFormat="1" x14ac:dyDescent="0.25">
      <c r="A89" s="17">
        <v>45323</v>
      </c>
      <c r="B89" s="18">
        <v>0</v>
      </c>
      <c r="C89" s="18">
        <v>0</v>
      </c>
      <c r="D89" s="25">
        <v>116</v>
      </c>
      <c r="E89" s="18">
        <v>0</v>
      </c>
      <c r="F89" s="18">
        <f>B89+C89+D89+E89</f>
        <v>116</v>
      </c>
      <c r="G89" s="26">
        <f>(B89*30+C89*15+D89*10+E89*5)/86400</f>
        <v>1.3425925925925926E-2</v>
      </c>
      <c r="H89" s="19">
        <v>1</v>
      </c>
      <c r="I89" s="25">
        <v>0.16800000000000001</v>
      </c>
      <c r="J89" s="30">
        <f>I89*F89</f>
        <v>19.488</v>
      </c>
      <c r="K89" s="30">
        <v>16273.41</v>
      </c>
      <c r="L89" s="30">
        <f>J89*K89/100</f>
        <v>3171.3621407999999</v>
      </c>
      <c r="M89" s="47">
        <f t="shared" ref="M89:M90" si="22">G89*86400/60*3*I89</f>
        <v>9.7439999999999998</v>
      </c>
      <c r="N89" s="51">
        <v>192710</v>
      </c>
      <c r="O89" s="20">
        <f t="shared" ref="O89:O90" si="23">M89*N89*1.2*1.15</f>
        <v>2591317.4111999995</v>
      </c>
      <c r="P89" s="20">
        <f>O89*0.05</f>
        <v>129565.87055999998</v>
      </c>
      <c r="Q89" s="24">
        <f>O89+P89</f>
        <v>2720883.2817599997</v>
      </c>
      <c r="R89" s="20">
        <f>Q89/(G89*86400/60)</f>
        <v>140735.34216</v>
      </c>
      <c r="S89" s="31">
        <f>Q89/L89</f>
        <v>857.95414114189953</v>
      </c>
    </row>
    <row r="90" spans="1:19" s="21" customFormat="1" x14ac:dyDescent="0.25">
      <c r="A90" s="17">
        <v>45352</v>
      </c>
      <c r="B90" s="18">
        <v>0</v>
      </c>
      <c r="C90" s="18">
        <v>0</v>
      </c>
      <c r="D90" s="25">
        <v>124</v>
      </c>
      <c r="E90" s="18">
        <v>0</v>
      </c>
      <c r="F90" s="18">
        <f>B90+C90+D90+E90</f>
        <v>124</v>
      </c>
      <c r="G90" s="26">
        <f>(B90*30+C90*15+D90*10+E90*5)/86400</f>
        <v>1.4351851851851852E-2</v>
      </c>
      <c r="H90" s="19">
        <v>1</v>
      </c>
      <c r="I90" s="25">
        <v>0.2</v>
      </c>
      <c r="J90" s="30">
        <f>I90*F90</f>
        <v>24.8</v>
      </c>
      <c r="K90" s="30">
        <v>16273.41</v>
      </c>
      <c r="L90" s="30">
        <f>J90*K90/100</f>
        <v>4035.8056800000004</v>
      </c>
      <c r="M90" s="47">
        <f t="shared" si="22"/>
        <v>12.4</v>
      </c>
      <c r="N90" s="51">
        <v>194500</v>
      </c>
      <c r="O90" s="20">
        <f t="shared" si="23"/>
        <v>3328283.9999999995</v>
      </c>
      <c r="P90" s="20">
        <f>O90*0.05</f>
        <v>166414.19999999998</v>
      </c>
      <c r="Q90" s="24">
        <f>O90+P90</f>
        <v>3494698.1999999997</v>
      </c>
      <c r="R90" s="20">
        <f>Q90/(G90*86400/60)</f>
        <v>169098.3</v>
      </c>
      <c r="S90" s="31">
        <f>Q90/L90</f>
        <v>865.92330679310589</v>
      </c>
    </row>
    <row r="91" spans="1:19" s="1" customFormat="1" x14ac:dyDescent="0.25">
      <c r="A91" s="1" t="s">
        <v>62</v>
      </c>
      <c r="B91" s="2"/>
      <c r="C91" s="2"/>
      <c r="D91" s="2"/>
      <c r="E91" s="2"/>
      <c r="F91" s="2"/>
      <c r="G91" s="3"/>
      <c r="I91" s="2"/>
      <c r="J91" s="2"/>
      <c r="K91" s="2"/>
      <c r="L91" s="2"/>
      <c r="M91" s="2"/>
      <c r="N91" s="52"/>
      <c r="O91" s="4"/>
      <c r="P91" s="4"/>
      <c r="Q91" s="4"/>
      <c r="R91" s="9"/>
      <c r="S91" s="2"/>
    </row>
    <row r="92" spans="1:19" s="1" customFormat="1" x14ac:dyDescent="0.25">
      <c r="B92" s="2"/>
      <c r="C92" s="2"/>
      <c r="D92" s="2"/>
      <c r="E92" s="2"/>
      <c r="F92" s="2"/>
      <c r="G92" s="3"/>
      <c r="I92" s="2"/>
      <c r="J92" s="2"/>
      <c r="K92" s="2"/>
      <c r="L92" s="2"/>
      <c r="M92" s="2"/>
      <c r="N92" s="52"/>
      <c r="O92" s="4"/>
      <c r="P92" s="4"/>
      <c r="Q92" s="4"/>
      <c r="R92" s="9"/>
      <c r="S92" s="2"/>
    </row>
    <row r="93" spans="1:19" x14ac:dyDescent="0.25">
      <c r="A93" t="s">
        <v>14</v>
      </c>
      <c r="B93" s="42" t="s">
        <v>47</v>
      </c>
      <c r="C93" s="1" t="s">
        <v>43</v>
      </c>
      <c r="D93" s="12"/>
      <c r="N93" s="53"/>
    </row>
    <row r="94" spans="1:19" ht="45" x14ac:dyDescent="0.25">
      <c r="A94" s="10" t="s">
        <v>0</v>
      </c>
      <c r="B94" s="11" t="s">
        <v>32</v>
      </c>
      <c r="C94" s="11" t="s">
        <v>33</v>
      </c>
      <c r="D94" s="23" t="s">
        <v>57</v>
      </c>
      <c r="E94" s="11" t="s">
        <v>34</v>
      </c>
      <c r="F94" s="11" t="s">
        <v>2</v>
      </c>
      <c r="G94" s="23" t="s">
        <v>1</v>
      </c>
      <c r="H94" s="11" t="s">
        <v>6</v>
      </c>
      <c r="I94" s="23" t="s">
        <v>60</v>
      </c>
      <c r="J94" s="28" t="s">
        <v>59</v>
      </c>
      <c r="K94" s="28" t="s">
        <v>50</v>
      </c>
      <c r="L94" s="28" t="s">
        <v>51</v>
      </c>
      <c r="M94" s="48" t="s">
        <v>91</v>
      </c>
      <c r="N94" s="54" t="s">
        <v>92</v>
      </c>
      <c r="O94" s="11" t="s">
        <v>3</v>
      </c>
      <c r="P94" s="11" t="s">
        <v>4</v>
      </c>
      <c r="Q94" s="23" t="s">
        <v>5</v>
      </c>
      <c r="R94" s="27" t="s">
        <v>83</v>
      </c>
      <c r="S94" s="28" t="s">
        <v>49</v>
      </c>
    </row>
    <row r="95" spans="1:19" s="21" customFormat="1" x14ac:dyDescent="0.25">
      <c r="A95" s="17">
        <v>45292</v>
      </c>
      <c r="B95" s="18">
        <v>0</v>
      </c>
      <c r="C95" s="18">
        <v>0</v>
      </c>
      <c r="D95" s="25">
        <v>120</v>
      </c>
      <c r="E95" s="18">
        <v>0</v>
      </c>
      <c r="F95" s="18">
        <f>B95+C95+D95+E95</f>
        <v>120</v>
      </c>
      <c r="G95" s="26">
        <f>(B95*30+C95*15+D95*10+E95*5)/86400</f>
        <v>1.3888888888888888E-2</v>
      </c>
      <c r="H95" s="19">
        <v>1</v>
      </c>
      <c r="I95" s="25">
        <v>0.82299999999999995</v>
      </c>
      <c r="J95" s="30">
        <f>I95*F95</f>
        <v>98.759999999999991</v>
      </c>
      <c r="K95" s="30">
        <v>59723.73</v>
      </c>
      <c r="L95" s="30">
        <f>J95*K95/100</f>
        <v>58983.155747999997</v>
      </c>
      <c r="M95" s="47">
        <f>G95*86400/60*3*I95</f>
        <v>49.379999999999995</v>
      </c>
      <c r="N95" s="51">
        <v>60400</v>
      </c>
      <c r="O95" s="20">
        <f>M95*N95*1.2*1.15</f>
        <v>4115921.7599999988</v>
      </c>
      <c r="P95" s="20">
        <f>O95*0.05</f>
        <v>205796.08799999996</v>
      </c>
      <c r="Q95" s="24">
        <f>O95+P95</f>
        <v>4321717.8479999984</v>
      </c>
      <c r="R95" s="20">
        <f>Q95/(G95*86400/60)</f>
        <v>216085.89239999992</v>
      </c>
      <c r="S95" s="31">
        <f>Q95/L95</f>
        <v>73.27037343447904</v>
      </c>
    </row>
    <row r="96" spans="1:19" s="21" customFormat="1" x14ac:dyDescent="0.25">
      <c r="A96" s="17">
        <v>45323</v>
      </c>
      <c r="B96" s="18">
        <v>0</v>
      </c>
      <c r="C96" s="18">
        <v>0</v>
      </c>
      <c r="D96" s="25">
        <v>116</v>
      </c>
      <c r="E96" s="18">
        <v>0</v>
      </c>
      <c r="F96" s="18">
        <f>B96+C96+D96+E96</f>
        <v>116</v>
      </c>
      <c r="G96" s="26">
        <f>(B96*30+C96*15+D96*10+E96*5)/86400</f>
        <v>1.3425925925925926E-2</v>
      </c>
      <c r="H96" s="19">
        <v>1</v>
      </c>
      <c r="I96" s="25">
        <v>0.71099999999999997</v>
      </c>
      <c r="J96" s="30">
        <f>I96*F96</f>
        <v>82.475999999999999</v>
      </c>
      <c r="K96" s="30">
        <v>59723.73</v>
      </c>
      <c r="L96" s="30">
        <f>J96*K96/100</f>
        <v>49257.743554800007</v>
      </c>
      <c r="M96" s="47">
        <f t="shared" ref="M96:M97" si="24">G96*86400/60*3*I96</f>
        <v>41.238</v>
      </c>
      <c r="N96" s="51">
        <v>101930</v>
      </c>
      <c r="O96" s="20">
        <f t="shared" ref="O96:O97" si="25">M96*N96*1.2*1.15</f>
        <v>5800677.2891999995</v>
      </c>
      <c r="P96" s="20">
        <f>O96*0.05</f>
        <v>290033.86446000001</v>
      </c>
      <c r="Q96" s="24">
        <f>O96+P96</f>
        <v>6090711.1536599994</v>
      </c>
      <c r="R96" s="20">
        <f>Q96/(G96*86400/60)</f>
        <v>315036.78380999999</v>
      </c>
      <c r="S96" s="31">
        <f>Q96/L96</f>
        <v>123.64982059894783</v>
      </c>
    </row>
    <row r="97" spans="1:19" s="21" customFormat="1" x14ac:dyDescent="0.25">
      <c r="A97" s="17">
        <v>45352</v>
      </c>
      <c r="B97" s="18">
        <v>0</v>
      </c>
      <c r="C97" s="18">
        <v>0</v>
      </c>
      <c r="D97" s="25">
        <v>124</v>
      </c>
      <c r="E97" s="18">
        <v>0</v>
      </c>
      <c r="F97" s="18">
        <f>B97+C97+D97+E97</f>
        <v>124</v>
      </c>
      <c r="G97" s="26">
        <f>(B97*30+C97*15+D97*10+E97*5)/86400</f>
        <v>1.4351851851851852E-2</v>
      </c>
      <c r="H97" s="19">
        <v>1</v>
      </c>
      <c r="I97" s="25">
        <v>0.70499999999999996</v>
      </c>
      <c r="J97" s="30">
        <f>I97*F97</f>
        <v>87.42</v>
      </c>
      <c r="K97" s="30">
        <v>59723.73</v>
      </c>
      <c r="L97" s="30">
        <f>J97*K97/100</f>
        <v>52210.484766000009</v>
      </c>
      <c r="M97" s="47">
        <f t="shared" si="24"/>
        <v>43.71</v>
      </c>
      <c r="N97" s="51">
        <v>102870</v>
      </c>
      <c r="O97" s="20">
        <f t="shared" si="25"/>
        <v>6205097.8259999994</v>
      </c>
      <c r="P97" s="20">
        <f>O97*0.05</f>
        <v>310254.89129999996</v>
      </c>
      <c r="Q97" s="24">
        <f>O97+P97</f>
        <v>6515352.7172999997</v>
      </c>
      <c r="R97" s="20">
        <f>Q97/(G97*86400/60)</f>
        <v>315259.00244999997</v>
      </c>
      <c r="S97" s="31">
        <f>Q97/L97</f>
        <v>124.79012111266323</v>
      </c>
    </row>
    <row r="98" spans="1:19" s="1" customFormat="1" x14ac:dyDescent="0.25">
      <c r="A98" s="1" t="s">
        <v>62</v>
      </c>
      <c r="B98" s="2"/>
      <c r="C98" s="2"/>
      <c r="D98" s="2"/>
      <c r="E98" s="2"/>
      <c r="F98" s="2"/>
      <c r="G98" s="3"/>
      <c r="I98" s="2"/>
      <c r="J98" s="2"/>
      <c r="K98" s="2"/>
      <c r="L98" s="2"/>
      <c r="M98" s="2"/>
      <c r="N98" s="52"/>
      <c r="O98" s="4"/>
      <c r="P98" s="4"/>
      <c r="Q98" s="4"/>
      <c r="R98" s="9"/>
      <c r="S98" s="2"/>
    </row>
    <row r="99" spans="1:19" s="1" customFormat="1" x14ac:dyDescent="0.25">
      <c r="B99" s="2"/>
      <c r="C99" s="2"/>
      <c r="D99" s="2"/>
      <c r="E99" s="2"/>
      <c r="F99" s="2"/>
      <c r="G99" s="3"/>
      <c r="I99" s="2"/>
      <c r="J99" s="2"/>
      <c r="K99" s="2"/>
      <c r="L99" s="2"/>
      <c r="M99" s="2"/>
      <c r="N99" s="52"/>
      <c r="O99" s="4"/>
      <c r="P99" s="4"/>
      <c r="Q99" s="4"/>
      <c r="R99" s="9"/>
      <c r="S99" s="2"/>
    </row>
    <row r="100" spans="1:19" x14ac:dyDescent="0.25">
      <c r="A100" t="s">
        <v>31</v>
      </c>
      <c r="B100" s="42" t="s">
        <v>47</v>
      </c>
      <c r="C100" s="1" t="s">
        <v>46</v>
      </c>
      <c r="D100" s="12"/>
      <c r="N100" s="53"/>
    </row>
    <row r="101" spans="1:19" ht="45" x14ac:dyDescent="0.25">
      <c r="A101" s="10" t="s">
        <v>0</v>
      </c>
      <c r="B101" s="11" t="s">
        <v>32</v>
      </c>
      <c r="C101" s="11" t="s">
        <v>33</v>
      </c>
      <c r="D101" s="23" t="s">
        <v>57</v>
      </c>
      <c r="E101" s="11" t="s">
        <v>34</v>
      </c>
      <c r="F101" s="11" t="s">
        <v>2</v>
      </c>
      <c r="G101" s="23" t="s">
        <v>1</v>
      </c>
      <c r="H101" s="11" t="s">
        <v>6</v>
      </c>
      <c r="I101" s="23" t="s">
        <v>60</v>
      </c>
      <c r="J101" s="28" t="s">
        <v>59</v>
      </c>
      <c r="K101" s="28" t="s">
        <v>50</v>
      </c>
      <c r="L101" s="28" t="s">
        <v>51</v>
      </c>
      <c r="M101" s="48" t="s">
        <v>91</v>
      </c>
      <c r="N101" s="54" t="s">
        <v>92</v>
      </c>
      <c r="O101" s="11" t="s">
        <v>3</v>
      </c>
      <c r="P101" s="11" t="s">
        <v>4</v>
      </c>
      <c r="Q101" s="23" t="s">
        <v>5</v>
      </c>
      <c r="R101" s="27" t="s">
        <v>83</v>
      </c>
      <c r="S101" s="28" t="s">
        <v>49</v>
      </c>
    </row>
    <row r="102" spans="1:19" s="21" customFormat="1" x14ac:dyDescent="0.25">
      <c r="A102" s="17">
        <v>45292</v>
      </c>
      <c r="B102" s="18">
        <v>0</v>
      </c>
      <c r="C102" s="18">
        <v>0</v>
      </c>
      <c r="D102" s="25">
        <v>120</v>
      </c>
      <c r="E102" s="18">
        <v>0</v>
      </c>
      <c r="F102" s="18">
        <f>B102+C102+D102+E102</f>
        <v>120</v>
      </c>
      <c r="G102" s="26">
        <f>(B102*30+C102*15+D102*10+E102*5)/86400</f>
        <v>1.3888888888888888E-2</v>
      </c>
      <c r="H102" s="19">
        <v>0.6</v>
      </c>
      <c r="I102" s="25">
        <v>0.71799999999999997</v>
      </c>
      <c r="J102" s="30">
        <f>I102*F102</f>
        <v>86.16</v>
      </c>
      <c r="K102" s="30">
        <v>40999.279999999999</v>
      </c>
      <c r="L102" s="30">
        <f>J102*K102/100</f>
        <v>35324.979648</v>
      </c>
      <c r="M102" s="47">
        <f>G102*86400/60*3*I102</f>
        <v>43.08</v>
      </c>
      <c r="N102" s="51">
        <v>87060</v>
      </c>
      <c r="O102" s="20">
        <f>M102*N102*1.2*1.15</f>
        <v>5175751.8239999991</v>
      </c>
      <c r="P102" s="20">
        <f>O102*0.03</f>
        <v>155272.55471999996</v>
      </c>
      <c r="Q102" s="24">
        <f>O102+P102</f>
        <v>5331024.3787199995</v>
      </c>
      <c r="R102" s="20">
        <f>Q102/(G102*86400/60)</f>
        <v>266551.21893599996</v>
      </c>
      <c r="S102" s="31">
        <f>Q102/L102</f>
        <v>150.91372824108129</v>
      </c>
    </row>
    <row r="103" spans="1:19" s="21" customFormat="1" x14ac:dyDescent="0.25">
      <c r="A103" s="17">
        <v>45323</v>
      </c>
      <c r="B103" s="18">
        <v>0</v>
      </c>
      <c r="C103" s="18">
        <v>0</v>
      </c>
      <c r="D103" s="25">
        <v>116</v>
      </c>
      <c r="E103" s="18">
        <v>0</v>
      </c>
      <c r="F103" s="18">
        <f>B103+C103+D103+E103</f>
        <v>116</v>
      </c>
      <c r="G103" s="26">
        <f>(B103*30+C103*15+D103*10+E103*5)/86400</f>
        <v>1.3425925925925926E-2</v>
      </c>
      <c r="H103" s="19">
        <v>0.6</v>
      </c>
      <c r="I103" s="25">
        <v>0.73199999999999998</v>
      </c>
      <c r="J103" s="30">
        <f>I103*F103</f>
        <v>84.911999999999992</v>
      </c>
      <c r="K103" s="30">
        <v>40999.279999999999</v>
      </c>
      <c r="L103" s="30">
        <f>J103*K103/100</f>
        <v>34813.308633599991</v>
      </c>
      <c r="M103" s="47">
        <f t="shared" ref="M103:M104" si="26">G103*86400/60*3*I103</f>
        <v>42.455999999999996</v>
      </c>
      <c r="N103" s="51">
        <v>146920</v>
      </c>
      <c r="O103" s="20">
        <f t="shared" ref="O103:O104" si="27">M103*N103*1.2*1.15</f>
        <v>8607937.017599998</v>
      </c>
      <c r="P103" s="20">
        <f>O103*0.03</f>
        <v>258238.11052799993</v>
      </c>
      <c r="Q103" s="24">
        <f>O103+P103</f>
        <v>8866175.1281279977</v>
      </c>
      <c r="R103" s="20">
        <f>Q103/(G103*86400/60)</f>
        <v>458595.26524799992</v>
      </c>
      <c r="S103" s="31">
        <f>Q103/L103</f>
        <v>254.67775043854428</v>
      </c>
    </row>
    <row r="104" spans="1:19" s="21" customFormat="1" x14ac:dyDescent="0.25">
      <c r="A104" s="17">
        <v>45352</v>
      </c>
      <c r="B104" s="18">
        <v>0</v>
      </c>
      <c r="C104" s="18">
        <v>0</v>
      </c>
      <c r="D104" s="25">
        <v>124</v>
      </c>
      <c r="E104" s="18">
        <v>0</v>
      </c>
      <c r="F104" s="18">
        <f>B104+C104+D104+E104</f>
        <v>124</v>
      </c>
      <c r="G104" s="26">
        <f>(B104*30+C104*15+D104*10+E104*5)/86400</f>
        <v>1.4351851851851852E-2</v>
      </c>
      <c r="H104" s="19">
        <v>0.6</v>
      </c>
      <c r="I104" s="25">
        <v>0.72099999999999997</v>
      </c>
      <c r="J104" s="30">
        <f>I104*F104</f>
        <v>89.403999999999996</v>
      </c>
      <c r="K104" s="30">
        <v>40999.279999999999</v>
      </c>
      <c r="L104" s="30">
        <f>J104*K104/100</f>
        <v>36654.996291199997</v>
      </c>
      <c r="M104" s="47">
        <f t="shared" si="26"/>
        <v>44.701999999999998</v>
      </c>
      <c r="N104" s="51">
        <v>148280</v>
      </c>
      <c r="O104" s="20">
        <f t="shared" si="27"/>
        <v>9147209.3327999972</v>
      </c>
      <c r="P104" s="20">
        <f>O104*0.03</f>
        <v>274416.27998399991</v>
      </c>
      <c r="Q104" s="24">
        <f>O104+P104</f>
        <v>9421625.6127839964</v>
      </c>
      <c r="R104" s="20">
        <f>Q104/(G104*86400/60)</f>
        <v>455885.1102959998</v>
      </c>
      <c r="S104" s="31">
        <f>Q104/L104</f>
        <v>257.03523574072511</v>
      </c>
    </row>
    <row r="105" spans="1:19" s="1" customFormat="1" x14ac:dyDescent="0.25">
      <c r="A105" s="44" t="s">
        <v>64</v>
      </c>
      <c r="B105" s="2"/>
      <c r="C105" s="2"/>
      <c r="D105" s="2"/>
      <c r="E105" s="2"/>
      <c r="F105" s="2"/>
      <c r="G105" s="3"/>
      <c r="I105" s="2"/>
      <c r="J105" s="2"/>
      <c r="K105" s="2"/>
      <c r="L105" s="2"/>
      <c r="M105" s="2"/>
      <c r="N105" s="52"/>
      <c r="O105" s="4"/>
      <c r="P105" s="4"/>
      <c r="Q105" s="4"/>
      <c r="R105" s="9"/>
      <c r="S105" s="2"/>
    </row>
    <row r="106" spans="1:19" x14ac:dyDescent="0.25">
      <c r="B106" s="40"/>
      <c r="C106" s="41"/>
      <c r="D106" s="12"/>
      <c r="N106" s="53"/>
    </row>
    <row r="107" spans="1:19" x14ac:dyDescent="0.25">
      <c r="A107" t="s">
        <v>15</v>
      </c>
      <c r="B107" s="42" t="s">
        <v>47</v>
      </c>
      <c r="C107" s="1" t="s">
        <v>43</v>
      </c>
      <c r="D107" s="12"/>
      <c r="N107" s="53"/>
    </row>
    <row r="108" spans="1:19" ht="45" x14ac:dyDescent="0.25">
      <c r="A108" s="10" t="s">
        <v>0</v>
      </c>
      <c r="B108" s="11" t="s">
        <v>32</v>
      </c>
      <c r="C108" s="11" t="s">
        <v>33</v>
      </c>
      <c r="D108" s="23" t="s">
        <v>57</v>
      </c>
      <c r="E108" s="11" t="s">
        <v>34</v>
      </c>
      <c r="F108" s="11" t="s">
        <v>2</v>
      </c>
      <c r="G108" s="23" t="s">
        <v>1</v>
      </c>
      <c r="H108" s="11" t="s">
        <v>6</v>
      </c>
      <c r="I108" s="23" t="s">
        <v>60</v>
      </c>
      <c r="J108" s="28" t="s">
        <v>59</v>
      </c>
      <c r="K108" s="28" t="s">
        <v>50</v>
      </c>
      <c r="L108" s="28" t="s">
        <v>51</v>
      </c>
      <c r="M108" s="48" t="s">
        <v>91</v>
      </c>
      <c r="N108" s="54" t="s">
        <v>92</v>
      </c>
      <c r="O108" s="11" t="s">
        <v>3</v>
      </c>
      <c r="P108" s="11" t="s">
        <v>4</v>
      </c>
      <c r="Q108" s="23" t="s">
        <v>5</v>
      </c>
      <c r="R108" s="27" t="s">
        <v>83</v>
      </c>
      <c r="S108" s="28" t="s">
        <v>49</v>
      </c>
    </row>
    <row r="109" spans="1:19" s="21" customFormat="1" x14ac:dyDescent="0.25">
      <c r="A109" s="17">
        <v>45292</v>
      </c>
      <c r="B109" s="18">
        <v>0</v>
      </c>
      <c r="C109" s="18">
        <v>0</v>
      </c>
      <c r="D109" s="25">
        <v>120</v>
      </c>
      <c r="E109" s="18">
        <v>0</v>
      </c>
      <c r="F109" s="18">
        <f>B109+C109+D109+E109</f>
        <v>120</v>
      </c>
      <c r="G109" s="26">
        <f>(B109*30+C109*15+D109*10+E109*5)/86400</f>
        <v>1.3888888888888888E-2</v>
      </c>
      <c r="H109" s="19">
        <v>1</v>
      </c>
      <c r="I109" s="25">
        <v>0.55000000000000004</v>
      </c>
      <c r="J109" s="30">
        <f>I109*F109</f>
        <v>66</v>
      </c>
      <c r="K109" s="30">
        <v>59723.73</v>
      </c>
      <c r="L109" s="30">
        <f>J109*K109/100</f>
        <v>39417.661800000002</v>
      </c>
      <c r="M109" s="47">
        <f>G109*86400/60*3*I109</f>
        <v>33</v>
      </c>
      <c r="N109" s="51">
        <v>47740</v>
      </c>
      <c r="O109" s="20">
        <f>M109*N109*1.2*1.15</f>
        <v>2174079.5999999996</v>
      </c>
      <c r="P109" s="20">
        <f>O109*0.05</f>
        <v>108703.97999999998</v>
      </c>
      <c r="Q109" s="24">
        <f>O109+P109</f>
        <v>2282783.5799999996</v>
      </c>
      <c r="R109" s="20">
        <f>Q109/(G109*86400/60)</f>
        <v>114139.17899999997</v>
      </c>
      <c r="S109" s="31">
        <f>Q109/L109</f>
        <v>57.912709068907773</v>
      </c>
    </row>
    <row r="110" spans="1:19" s="21" customFormat="1" x14ac:dyDescent="0.25">
      <c r="A110" s="17">
        <v>45323</v>
      </c>
      <c r="B110" s="18">
        <v>0</v>
      </c>
      <c r="C110" s="18">
        <v>0</v>
      </c>
      <c r="D110" s="25">
        <v>116</v>
      </c>
      <c r="E110" s="18">
        <v>0</v>
      </c>
      <c r="F110" s="18">
        <f>B110+C110+D110+E110</f>
        <v>116</v>
      </c>
      <c r="G110" s="26">
        <f>(B110*30+C110*15+D110*10+E110*5)/86400</f>
        <v>1.3425925925925926E-2</v>
      </c>
      <c r="H110" s="19">
        <v>1</v>
      </c>
      <c r="I110" s="25">
        <v>0.51600000000000001</v>
      </c>
      <c r="J110" s="30">
        <f>I110*F110</f>
        <v>59.856000000000002</v>
      </c>
      <c r="K110" s="30">
        <v>59723.73</v>
      </c>
      <c r="L110" s="30">
        <f>J110*K110/100</f>
        <v>35748.235828800003</v>
      </c>
      <c r="M110" s="47">
        <f t="shared" ref="M110:M111" si="28">G110*86400/60*3*I110</f>
        <v>29.928000000000001</v>
      </c>
      <c r="N110" s="51">
        <v>77190</v>
      </c>
      <c r="O110" s="20">
        <f t="shared" ref="O110:O111" si="29">M110*N110*1.2*1.15</f>
        <v>3187996.4015999991</v>
      </c>
      <c r="P110" s="20">
        <f>O110*0.05</f>
        <v>159399.82007999998</v>
      </c>
      <c r="Q110" s="24">
        <f>O110+P110</f>
        <v>3347396.221679999</v>
      </c>
      <c r="R110" s="20">
        <f>Q110/(G110*86400/60)</f>
        <v>173141.18387999997</v>
      </c>
      <c r="S110" s="31">
        <f>Q110/L110</f>
        <v>93.638081546480734</v>
      </c>
    </row>
    <row r="111" spans="1:19" s="21" customFormat="1" x14ac:dyDescent="0.25">
      <c r="A111" s="17">
        <v>45352</v>
      </c>
      <c r="B111" s="18">
        <v>0</v>
      </c>
      <c r="C111" s="18">
        <v>0</v>
      </c>
      <c r="D111" s="25">
        <v>124</v>
      </c>
      <c r="E111" s="18">
        <v>0</v>
      </c>
      <c r="F111" s="18">
        <f>B111+C111+D111+E111</f>
        <v>124</v>
      </c>
      <c r="G111" s="26">
        <f>(B111*30+C111*15+D111*10+E111*5)/86400</f>
        <v>1.4351851851851852E-2</v>
      </c>
      <c r="H111" s="19">
        <v>1</v>
      </c>
      <c r="I111" s="25">
        <v>0.47699999999999998</v>
      </c>
      <c r="J111" s="30">
        <f>I111*F111</f>
        <v>59.147999999999996</v>
      </c>
      <c r="K111" s="30">
        <v>59723.73</v>
      </c>
      <c r="L111" s="30">
        <f>J111*K111/100</f>
        <v>35325.3918204</v>
      </c>
      <c r="M111" s="47">
        <f t="shared" si="28"/>
        <v>29.573999999999998</v>
      </c>
      <c r="N111" s="51">
        <v>77910</v>
      </c>
      <c r="O111" s="20">
        <f t="shared" si="29"/>
        <v>3179672.2691999995</v>
      </c>
      <c r="P111" s="20">
        <f>O111*0.05</f>
        <v>158983.61345999999</v>
      </c>
      <c r="Q111" s="24">
        <f>O111+P111</f>
        <v>3338655.8826599997</v>
      </c>
      <c r="R111" s="20">
        <f>Q111/(G111*86400/60)</f>
        <v>161547.86528999999</v>
      </c>
      <c r="S111" s="31">
        <f>Q111/L111</f>
        <v>94.511503216560641</v>
      </c>
    </row>
    <row r="112" spans="1:19" s="1" customFormat="1" x14ac:dyDescent="0.25">
      <c r="A112" s="1" t="s">
        <v>62</v>
      </c>
      <c r="B112" s="2"/>
      <c r="C112" s="2"/>
      <c r="D112" s="2"/>
      <c r="E112" s="2"/>
      <c r="F112" s="2"/>
      <c r="G112" s="3"/>
      <c r="I112" s="2"/>
      <c r="J112" s="2"/>
      <c r="K112" s="2"/>
      <c r="L112" s="2"/>
      <c r="M112" s="2"/>
      <c r="N112" s="52"/>
      <c r="O112" s="4"/>
      <c r="P112" s="4"/>
      <c r="Q112" s="4"/>
      <c r="R112" s="9"/>
      <c r="S112" s="2"/>
    </row>
    <row r="113" spans="1:19" s="1" customFormat="1" x14ac:dyDescent="0.25">
      <c r="B113" s="2"/>
      <c r="C113" s="2"/>
      <c r="D113" s="2"/>
      <c r="E113" s="2"/>
      <c r="F113" s="2"/>
      <c r="G113" s="3"/>
      <c r="I113" s="2"/>
      <c r="J113" s="2"/>
      <c r="K113" s="2"/>
      <c r="L113" s="2"/>
      <c r="M113" s="2"/>
      <c r="N113" s="52"/>
      <c r="O113" s="4"/>
      <c r="P113" s="4"/>
      <c r="Q113" s="4"/>
      <c r="R113" s="9"/>
      <c r="S113" s="2"/>
    </row>
    <row r="114" spans="1:19" x14ac:dyDescent="0.25">
      <c r="A114" t="s">
        <v>56</v>
      </c>
      <c r="B114" s="42" t="s">
        <v>47</v>
      </c>
      <c r="C114" s="1" t="s">
        <v>43</v>
      </c>
      <c r="D114" s="12"/>
      <c r="N114" s="53"/>
    </row>
    <row r="115" spans="1:19" ht="45" x14ac:dyDescent="0.25">
      <c r="A115" s="10" t="s">
        <v>0</v>
      </c>
      <c r="B115" s="11" t="s">
        <v>32</v>
      </c>
      <c r="C115" s="11" t="s">
        <v>33</v>
      </c>
      <c r="D115" s="23" t="s">
        <v>57</v>
      </c>
      <c r="E115" s="11" t="s">
        <v>34</v>
      </c>
      <c r="F115" s="11" t="s">
        <v>2</v>
      </c>
      <c r="G115" s="23" t="s">
        <v>1</v>
      </c>
      <c r="H115" s="11" t="s">
        <v>6</v>
      </c>
      <c r="I115" s="23" t="s">
        <v>60</v>
      </c>
      <c r="J115" s="28" t="s">
        <v>59</v>
      </c>
      <c r="K115" s="28" t="s">
        <v>50</v>
      </c>
      <c r="L115" s="28" t="s">
        <v>51</v>
      </c>
      <c r="M115" s="48" t="s">
        <v>91</v>
      </c>
      <c r="N115" s="54" t="s">
        <v>92</v>
      </c>
      <c r="O115" s="11" t="s">
        <v>3</v>
      </c>
      <c r="P115" s="11" t="s">
        <v>4</v>
      </c>
      <c r="Q115" s="23" t="s">
        <v>5</v>
      </c>
      <c r="R115" s="27" t="s">
        <v>83</v>
      </c>
      <c r="S115" s="28" t="s">
        <v>49</v>
      </c>
    </row>
    <row r="116" spans="1:19" s="21" customFormat="1" x14ac:dyDescent="0.25">
      <c r="A116" s="17">
        <v>45292</v>
      </c>
      <c r="B116" s="18">
        <v>0</v>
      </c>
      <c r="C116" s="18">
        <v>0</v>
      </c>
      <c r="D116" s="25">
        <v>120</v>
      </c>
      <c r="E116" s="18">
        <v>0</v>
      </c>
      <c r="F116" s="18">
        <f>B116+C116+D116+E116</f>
        <v>120</v>
      </c>
      <c r="G116" s="26">
        <f>(B116*30+C116*15+D116*10+E116*5)/86400</f>
        <v>1.3888888888888888E-2</v>
      </c>
      <c r="H116" s="19">
        <v>1</v>
      </c>
      <c r="I116" s="25">
        <v>0.40400000000000003</v>
      </c>
      <c r="J116" s="30">
        <f>I116*F116</f>
        <v>48.480000000000004</v>
      </c>
      <c r="K116" s="30">
        <v>59723.73</v>
      </c>
      <c r="L116" s="30">
        <f>J116*K116/100</f>
        <v>28954.064304000003</v>
      </c>
      <c r="M116" s="47">
        <f>G116*86400/60*3*I116</f>
        <v>24.240000000000002</v>
      </c>
      <c r="N116" s="51">
        <v>72420</v>
      </c>
      <c r="O116" s="20">
        <f>M116*N116*1.2*1.15</f>
        <v>2422535.9039999996</v>
      </c>
      <c r="P116" s="20">
        <f>O116*0.05</f>
        <v>121126.79519999999</v>
      </c>
      <c r="Q116" s="24">
        <f>O116+P116</f>
        <v>2543662.6991999997</v>
      </c>
      <c r="R116" s="20">
        <f>Q116/(G116*86400/60)</f>
        <v>127183.13495999998</v>
      </c>
      <c r="S116" s="31">
        <f>Q116/L116</f>
        <v>87.851662982201532</v>
      </c>
    </row>
    <row r="117" spans="1:19" s="21" customFormat="1" x14ac:dyDescent="0.25">
      <c r="A117" s="17">
        <v>45323</v>
      </c>
      <c r="B117" s="18">
        <v>0</v>
      </c>
      <c r="C117" s="18">
        <v>0</v>
      </c>
      <c r="D117" s="25">
        <v>116</v>
      </c>
      <c r="E117" s="18">
        <v>0</v>
      </c>
      <c r="F117" s="18">
        <f>B117+C117+D117+E117</f>
        <v>116</v>
      </c>
      <c r="G117" s="26">
        <f>(B117*30+C117*15+D117*10+E117*5)/86400</f>
        <v>1.3425925925925926E-2</v>
      </c>
      <c r="H117" s="19">
        <v>1</v>
      </c>
      <c r="I117" s="25">
        <v>0.38</v>
      </c>
      <c r="J117" s="30">
        <f>I117*F117</f>
        <v>44.08</v>
      </c>
      <c r="K117" s="30">
        <v>59723.73</v>
      </c>
      <c r="L117" s="30">
        <f>J117*K117/100</f>
        <v>26326.220183999998</v>
      </c>
      <c r="M117" s="47">
        <f t="shared" ref="M117:M118" si="30">G117*86400/60*3*I117</f>
        <v>22.04</v>
      </c>
      <c r="N117" s="51">
        <v>122210</v>
      </c>
      <c r="O117" s="20">
        <f t="shared" ref="O117:O118" si="31">M117*N117*1.2*1.15</f>
        <v>3717041.5919999992</v>
      </c>
      <c r="P117" s="20">
        <f>O117*0.05</f>
        <v>185852.07959999997</v>
      </c>
      <c r="Q117" s="24">
        <f>O117+P117</f>
        <v>3902893.6715999991</v>
      </c>
      <c r="R117" s="20">
        <f>Q117/(G117*86400/60)</f>
        <v>201873.81059999997</v>
      </c>
      <c r="S117" s="31">
        <f>Q117/L117</f>
        <v>148.2511976395312</v>
      </c>
    </row>
    <row r="118" spans="1:19" s="21" customFormat="1" x14ac:dyDescent="0.25">
      <c r="A118" s="17">
        <v>45352</v>
      </c>
      <c r="B118" s="18">
        <v>0</v>
      </c>
      <c r="C118" s="18">
        <v>0</v>
      </c>
      <c r="D118" s="25">
        <v>124</v>
      </c>
      <c r="E118" s="18">
        <v>0</v>
      </c>
      <c r="F118" s="18">
        <f>B118+C118+D118+E118</f>
        <v>124</v>
      </c>
      <c r="G118" s="26">
        <f>(B118*30+C118*15+D118*10+E118*5)/86400</f>
        <v>1.4351851851851852E-2</v>
      </c>
      <c r="H118" s="19">
        <v>1</v>
      </c>
      <c r="I118" s="25">
        <v>0.42199999999999999</v>
      </c>
      <c r="J118" s="30">
        <f>I118*F118</f>
        <v>52.327999999999996</v>
      </c>
      <c r="K118" s="30">
        <v>59723.73</v>
      </c>
      <c r="L118" s="30">
        <f>J118*K118/100</f>
        <v>31252.233434400001</v>
      </c>
      <c r="M118" s="47">
        <f t="shared" si="30"/>
        <v>26.163999999999998</v>
      </c>
      <c r="N118" s="51">
        <v>123340</v>
      </c>
      <c r="O118" s="20">
        <f t="shared" si="31"/>
        <v>4453353.508799999</v>
      </c>
      <c r="P118" s="20">
        <f>O118*0.05</f>
        <v>222667.67543999996</v>
      </c>
      <c r="Q118" s="24">
        <f>O118+P118</f>
        <v>4676021.1842399994</v>
      </c>
      <c r="R118" s="20">
        <f>Q118/(G118*86400/60)</f>
        <v>226259.08955999996</v>
      </c>
      <c r="S118" s="31">
        <f>Q118/L118</f>
        <v>149.62198442729544</v>
      </c>
    </row>
    <row r="119" spans="1:19" s="16" customFormat="1" x14ac:dyDescent="0.25">
      <c r="A119" s="1" t="s">
        <v>62</v>
      </c>
      <c r="B119" s="34"/>
      <c r="C119" s="34"/>
      <c r="D119" s="34"/>
      <c r="E119" s="34"/>
      <c r="F119" s="34"/>
      <c r="G119" s="35"/>
      <c r="H119" s="36"/>
      <c r="I119" s="34"/>
      <c r="J119" s="37"/>
      <c r="K119" s="37"/>
      <c r="L119" s="37"/>
      <c r="M119" s="34"/>
      <c r="N119" s="55"/>
      <c r="O119" s="38"/>
      <c r="P119" s="38"/>
      <c r="Q119" s="38"/>
      <c r="R119" s="38"/>
      <c r="S119" s="39"/>
    </row>
    <row r="120" spans="1:19" s="16" customFormat="1" x14ac:dyDescent="0.25">
      <c r="A120" s="33"/>
      <c r="B120" s="34"/>
      <c r="C120" s="34"/>
      <c r="D120" s="34"/>
      <c r="E120" s="34"/>
      <c r="F120" s="34"/>
      <c r="G120" s="35"/>
      <c r="H120" s="36"/>
      <c r="I120" s="34"/>
      <c r="J120" s="37"/>
      <c r="K120" s="37"/>
      <c r="L120" s="37"/>
      <c r="M120" s="34"/>
      <c r="N120" s="55"/>
      <c r="O120" s="38"/>
      <c r="P120" s="38"/>
      <c r="Q120" s="38"/>
      <c r="R120" s="38"/>
      <c r="S120" s="39"/>
    </row>
    <row r="121" spans="1:19" x14ac:dyDescent="0.25">
      <c r="A121" t="s">
        <v>63</v>
      </c>
      <c r="B121" s="42" t="s">
        <v>47</v>
      </c>
      <c r="C121" s="1" t="s">
        <v>70</v>
      </c>
      <c r="D121" s="32" t="s">
        <v>52</v>
      </c>
      <c r="N121" s="53"/>
    </row>
    <row r="122" spans="1:19" ht="45" x14ac:dyDescent="0.25">
      <c r="A122" s="10" t="s">
        <v>0</v>
      </c>
      <c r="B122" s="11" t="s">
        <v>32</v>
      </c>
      <c r="C122" s="11" t="s">
        <v>33</v>
      </c>
      <c r="D122" s="23" t="s">
        <v>57</v>
      </c>
      <c r="E122" s="11" t="s">
        <v>34</v>
      </c>
      <c r="F122" s="11" t="s">
        <v>2</v>
      </c>
      <c r="G122" s="23" t="s">
        <v>1</v>
      </c>
      <c r="H122" s="11" t="s">
        <v>6</v>
      </c>
      <c r="I122" s="23" t="s">
        <v>60</v>
      </c>
      <c r="J122" s="28" t="s">
        <v>59</v>
      </c>
      <c r="K122" s="28" t="s">
        <v>50</v>
      </c>
      <c r="L122" s="28" t="s">
        <v>51</v>
      </c>
      <c r="M122" s="48" t="s">
        <v>91</v>
      </c>
      <c r="N122" s="54" t="s">
        <v>92</v>
      </c>
      <c r="O122" s="11" t="s">
        <v>3</v>
      </c>
      <c r="P122" s="11" t="s">
        <v>4</v>
      </c>
      <c r="Q122" s="23" t="s">
        <v>5</v>
      </c>
      <c r="R122" s="27" t="s">
        <v>83</v>
      </c>
      <c r="S122" s="28" t="s">
        <v>49</v>
      </c>
    </row>
    <row r="123" spans="1:19" s="21" customFormat="1" x14ac:dyDescent="0.25">
      <c r="A123" s="17">
        <v>45292</v>
      </c>
      <c r="B123" s="18">
        <v>0</v>
      </c>
      <c r="C123" s="18">
        <v>0</v>
      </c>
      <c r="D123" s="25">
        <v>120</v>
      </c>
      <c r="E123" s="18">
        <v>0</v>
      </c>
      <c r="F123" s="18">
        <f>B123+C123+D123+E123</f>
        <v>120</v>
      </c>
      <c r="G123" s="26">
        <f>(B123*30+C123*15+D123*10+E123*5)/86400</f>
        <v>1.3888888888888888E-2</v>
      </c>
      <c r="H123" s="19">
        <v>0.6</v>
      </c>
      <c r="I123" s="25">
        <v>0.123</v>
      </c>
      <c r="J123" s="30">
        <f>I123*F123</f>
        <v>14.76</v>
      </c>
      <c r="K123" s="30">
        <v>26048.29</v>
      </c>
      <c r="L123" s="30">
        <f>J123*K123/100</f>
        <v>3844.7276040000002</v>
      </c>
      <c r="M123" s="47">
        <f>G123*86400/60*3*I123</f>
        <v>7.38</v>
      </c>
      <c r="N123" s="51">
        <v>129440</v>
      </c>
      <c r="O123" s="20">
        <f>M123*N123*1.2*1.15</f>
        <v>1318268.7359999998</v>
      </c>
      <c r="P123" s="20">
        <f>O123*0.05</f>
        <v>65913.436799999996</v>
      </c>
      <c r="Q123" s="24">
        <f>O123+P123</f>
        <v>1384182.1727999998</v>
      </c>
      <c r="R123" s="20">
        <f>Q123/(G123*86400/60)</f>
        <v>69209.108639999991</v>
      </c>
      <c r="S123" s="31">
        <f>Q123/L123</f>
        <v>360.0208689322792</v>
      </c>
    </row>
    <row r="124" spans="1:19" s="21" customFormat="1" x14ac:dyDescent="0.25">
      <c r="A124" s="17">
        <v>45323</v>
      </c>
      <c r="B124" s="18">
        <v>0</v>
      </c>
      <c r="C124" s="18">
        <v>0</v>
      </c>
      <c r="D124" s="25">
        <v>116</v>
      </c>
      <c r="E124" s="18">
        <v>0</v>
      </c>
      <c r="F124" s="18">
        <f>B124+C124+D124+E124</f>
        <v>116</v>
      </c>
      <c r="G124" s="26">
        <f>(B124*30+C124*15+D124*10+E124*5)/86400</f>
        <v>1.3425925925925926E-2</v>
      </c>
      <c r="H124" s="19">
        <v>0.6</v>
      </c>
      <c r="I124" s="25">
        <v>0.13</v>
      </c>
      <c r="J124" s="30">
        <f>I124*F124</f>
        <v>15.08</v>
      </c>
      <c r="K124" s="30">
        <v>26048.29</v>
      </c>
      <c r="L124" s="30">
        <f>J124*K124/100</f>
        <v>3928.082132</v>
      </c>
      <c r="M124" s="47">
        <f t="shared" ref="M124:M125" si="32">G124*86400/60*3*I124</f>
        <v>7.54</v>
      </c>
      <c r="N124" s="51">
        <v>218430</v>
      </c>
      <c r="O124" s="20">
        <f t="shared" ref="O124:O125" si="33">M124*N124*1.2*1.15</f>
        <v>2272807.8359999997</v>
      </c>
      <c r="P124" s="20">
        <f>O124*0.05</f>
        <v>113640.39179999998</v>
      </c>
      <c r="Q124" s="24">
        <f>O124+P124</f>
        <v>2386448.2277999995</v>
      </c>
      <c r="R124" s="20">
        <f>Q124/(G124*86400/60)</f>
        <v>123436.97729999998</v>
      </c>
      <c r="S124" s="31">
        <f>Q124/L124</f>
        <v>607.53521632322111</v>
      </c>
    </row>
    <row r="125" spans="1:19" s="21" customFormat="1" x14ac:dyDescent="0.25">
      <c r="A125" s="17">
        <v>45352</v>
      </c>
      <c r="B125" s="18">
        <v>0</v>
      </c>
      <c r="C125" s="18">
        <v>0</v>
      </c>
      <c r="D125" s="25">
        <v>124</v>
      </c>
      <c r="E125" s="18">
        <v>0</v>
      </c>
      <c r="F125" s="18">
        <f>B125+C125+D125+E125</f>
        <v>124</v>
      </c>
      <c r="G125" s="26">
        <f>(B125*30+C125*15+D125*10+E125*5)/86400</f>
        <v>1.4351851851851852E-2</v>
      </c>
      <c r="H125" s="19">
        <v>0.6</v>
      </c>
      <c r="I125" s="25">
        <v>0.13</v>
      </c>
      <c r="J125" s="30">
        <f>I125*F125</f>
        <v>16.12</v>
      </c>
      <c r="K125" s="30">
        <v>26048.29</v>
      </c>
      <c r="L125" s="30">
        <f>J125*K125/100</f>
        <v>4198.9843480000009</v>
      </c>
      <c r="M125" s="47">
        <f t="shared" si="32"/>
        <v>8.06</v>
      </c>
      <c r="N125" s="51">
        <v>22460</v>
      </c>
      <c r="O125" s="20">
        <f t="shared" si="33"/>
        <v>249818.08799999999</v>
      </c>
      <c r="P125" s="20">
        <f>O125*0.05</f>
        <v>12490.904399999999</v>
      </c>
      <c r="Q125" s="24">
        <f>O125+P125</f>
        <v>262308.99239999999</v>
      </c>
      <c r="R125" s="20">
        <f>Q125/(G125*86400/60)</f>
        <v>12692.370599999998</v>
      </c>
      <c r="S125" s="31">
        <f>Q125/L125</f>
        <v>62.46962852455956</v>
      </c>
    </row>
    <row r="126" spans="1:19" s="1" customFormat="1" x14ac:dyDescent="0.25">
      <c r="A126" s="44" t="s">
        <v>64</v>
      </c>
      <c r="B126" s="2"/>
      <c r="C126" s="2"/>
      <c r="D126" s="2"/>
      <c r="E126" s="2"/>
      <c r="F126" s="2"/>
      <c r="G126" s="3"/>
      <c r="I126" s="2"/>
      <c r="J126" s="2"/>
      <c r="K126" s="2"/>
      <c r="L126" s="2"/>
      <c r="M126" s="2"/>
      <c r="N126" s="52"/>
      <c r="O126" s="4"/>
      <c r="P126" s="4"/>
      <c r="Q126" s="4"/>
      <c r="R126" s="9"/>
      <c r="S126" s="2"/>
    </row>
    <row r="127" spans="1:19" s="1" customFormat="1" x14ac:dyDescent="0.25">
      <c r="B127" s="2"/>
      <c r="C127" s="2"/>
      <c r="D127" s="2"/>
      <c r="E127" s="2"/>
      <c r="F127" s="2"/>
      <c r="G127" s="3"/>
      <c r="I127" s="2"/>
      <c r="J127" s="2"/>
      <c r="K127" s="2"/>
      <c r="L127" s="2"/>
      <c r="M127" s="2"/>
      <c r="N127" s="52"/>
      <c r="O127" s="4"/>
      <c r="P127" s="4"/>
      <c r="Q127" s="4"/>
      <c r="R127" s="9"/>
      <c r="S127" s="2"/>
    </row>
    <row r="128" spans="1:19" x14ac:dyDescent="0.25">
      <c r="A128" t="s">
        <v>99</v>
      </c>
      <c r="B128" s="42" t="s">
        <v>47</v>
      </c>
      <c r="C128" s="1" t="s">
        <v>42</v>
      </c>
      <c r="D128" s="12"/>
      <c r="N128" s="53"/>
    </row>
    <row r="129" spans="1:19" ht="45" x14ac:dyDescent="0.25">
      <c r="A129" s="10" t="s">
        <v>0</v>
      </c>
      <c r="B129" s="11" t="s">
        <v>32</v>
      </c>
      <c r="C129" s="11" t="s">
        <v>33</v>
      </c>
      <c r="D129" s="23" t="s">
        <v>57</v>
      </c>
      <c r="E129" s="11" t="s">
        <v>34</v>
      </c>
      <c r="F129" s="11" t="s">
        <v>2</v>
      </c>
      <c r="G129" s="23" t="s">
        <v>1</v>
      </c>
      <c r="H129" s="11" t="s">
        <v>6</v>
      </c>
      <c r="I129" s="23" t="s">
        <v>60</v>
      </c>
      <c r="J129" s="28" t="s">
        <v>59</v>
      </c>
      <c r="K129" s="28" t="s">
        <v>50</v>
      </c>
      <c r="L129" s="28" t="s">
        <v>51</v>
      </c>
      <c r="M129" s="48" t="s">
        <v>91</v>
      </c>
      <c r="N129" s="54" t="s">
        <v>92</v>
      </c>
      <c r="O129" s="11" t="s">
        <v>3</v>
      </c>
      <c r="P129" s="11" t="s">
        <v>4</v>
      </c>
      <c r="Q129" s="23" t="s">
        <v>5</v>
      </c>
      <c r="R129" s="27" t="s">
        <v>83</v>
      </c>
      <c r="S129" s="28" t="s">
        <v>49</v>
      </c>
    </row>
    <row r="130" spans="1:19" s="21" customFormat="1" x14ac:dyDescent="0.25">
      <c r="A130" s="17">
        <v>45292</v>
      </c>
      <c r="B130" s="18">
        <v>0</v>
      </c>
      <c r="C130" s="18">
        <v>0</v>
      </c>
      <c r="D130" s="25">
        <v>120</v>
      </c>
      <c r="E130" s="18">
        <v>0</v>
      </c>
      <c r="F130" s="18">
        <f>B130+C130+D130+E130</f>
        <v>120</v>
      </c>
      <c r="G130" s="26">
        <f>(B130*30+C130*15+D130*10+E130*5)/86400</f>
        <v>1.3888888888888888E-2</v>
      </c>
      <c r="H130" s="19">
        <v>0.6</v>
      </c>
      <c r="I130" s="25">
        <v>0.151</v>
      </c>
      <c r="J130" s="30">
        <f>I130*F130</f>
        <v>18.12</v>
      </c>
      <c r="K130" s="30">
        <v>36417.79</v>
      </c>
      <c r="L130" s="30">
        <f>J130*K130/100</f>
        <v>6598.9035480000011</v>
      </c>
      <c r="M130" s="47">
        <f>G130*86400/60*3*I130</f>
        <v>9.06</v>
      </c>
      <c r="N130" s="51">
        <v>118360</v>
      </c>
      <c r="O130" s="20">
        <f>M130*N130*1.2*1.15</f>
        <v>1479831.4080000001</v>
      </c>
      <c r="P130" s="20">
        <f>O130*0.05</f>
        <v>73991.570400000011</v>
      </c>
      <c r="Q130" s="24">
        <f>O130+P130</f>
        <v>1553822.9784000001</v>
      </c>
      <c r="R130" s="20">
        <f>Q130/(G130*86400/60)</f>
        <v>77691.148920000007</v>
      </c>
      <c r="S130" s="31">
        <f>Q130/L130</f>
        <v>235.4668418923828</v>
      </c>
    </row>
    <row r="131" spans="1:19" s="21" customFormat="1" x14ac:dyDescent="0.25">
      <c r="A131" s="17">
        <v>45323</v>
      </c>
      <c r="B131" s="18">
        <v>0</v>
      </c>
      <c r="C131" s="18">
        <v>0</v>
      </c>
      <c r="D131" s="25">
        <v>116</v>
      </c>
      <c r="E131" s="18">
        <v>0</v>
      </c>
      <c r="F131" s="18">
        <f>B131+C131+D131+E131</f>
        <v>116</v>
      </c>
      <c r="G131" s="26">
        <f>(B131*30+C131*15+D131*10+E131*5)/86400</f>
        <v>1.3425925925925926E-2</v>
      </c>
      <c r="H131" s="19">
        <v>0.6</v>
      </c>
      <c r="I131" s="25">
        <v>0.155</v>
      </c>
      <c r="J131" s="30">
        <f>I131*F131</f>
        <v>17.98</v>
      </c>
      <c r="K131" s="30">
        <v>36417.79</v>
      </c>
      <c r="L131" s="30">
        <f>J131*K131/100</f>
        <v>6547.9186420000005</v>
      </c>
      <c r="M131" s="47">
        <f t="shared" ref="M131:M132" si="34">G131*86400/60*3*I131</f>
        <v>8.99</v>
      </c>
      <c r="N131" s="51">
        <v>199730</v>
      </c>
      <c r="O131" s="20">
        <f t="shared" ref="O131:O132" si="35">M131*N131*1.2*1.15</f>
        <v>2477890.3259999994</v>
      </c>
      <c r="P131" s="20">
        <f>O131*0.05</f>
        <v>123894.51629999997</v>
      </c>
      <c r="Q131" s="24">
        <f>O131+P131</f>
        <v>2601784.8422999992</v>
      </c>
      <c r="R131" s="20">
        <f>Q131/(G131*86400/60)</f>
        <v>134575.07804999995</v>
      </c>
      <c r="S131" s="31">
        <f>Q131/L131</f>
        <v>397.34532216260226</v>
      </c>
    </row>
    <row r="132" spans="1:19" s="21" customFormat="1" x14ac:dyDescent="0.25">
      <c r="A132" s="17">
        <v>45352</v>
      </c>
      <c r="B132" s="18">
        <v>0</v>
      </c>
      <c r="C132" s="18">
        <v>0</v>
      </c>
      <c r="D132" s="25">
        <v>124</v>
      </c>
      <c r="E132" s="18">
        <v>0</v>
      </c>
      <c r="F132" s="18">
        <f>B132+C132+D132+E132</f>
        <v>124</v>
      </c>
      <c r="G132" s="26">
        <f>(B132*30+C132*15+D132*10+E132*5)/86400</f>
        <v>1.4351851851851852E-2</v>
      </c>
      <c r="H132" s="19">
        <v>0.6</v>
      </c>
      <c r="I132" s="25">
        <v>0.152</v>
      </c>
      <c r="J132" s="30">
        <f>I132*F132</f>
        <v>18.847999999999999</v>
      </c>
      <c r="K132" s="30">
        <v>36417.79</v>
      </c>
      <c r="L132" s="30">
        <f>J132*K132/100</f>
        <v>6864.0250592000002</v>
      </c>
      <c r="M132" s="47">
        <f t="shared" si="34"/>
        <v>9.4239999999999995</v>
      </c>
      <c r="N132" s="51">
        <v>201580</v>
      </c>
      <c r="O132" s="20">
        <f t="shared" si="35"/>
        <v>2621572.0895999996</v>
      </c>
      <c r="P132" s="20">
        <f>O132*0.05</f>
        <v>131078.60447999998</v>
      </c>
      <c r="Q132" s="24">
        <f>O132+P132</f>
        <v>2752650.6940799998</v>
      </c>
      <c r="R132" s="20">
        <f>Q132/(G132*86400/60)</f>
        <v>133192.77552</v>
      </c>
      <c r="S132" s="31">
        <f>Q132/L132</f>
        <v>401.02573494986922</v>
      </c>
    </row>
    <row r="133" spans="1:19" s="1" customFormat="1" x14ac:dyDescent="0.25">
      <c r="A133" s="44" t="s">
        <v>64</v>
      </c>
      <c r="B133" s="2"/>
      <c r="C133" s="2"/>
      <c r="D133" s="2"/>
      <c r="E133" s="2"/>
      <c r="F133" s="2"/>
      <c r="G133" s="3"/>
      <c r="I133" s="2"/>
      <c r="J133" s="2"/>
      <c r="K133" s="2"/>
      <c r="L133" s="2"/>
      <c r="M133" s="2"/>
      <c r="N133" s="52"/>
      <c r="O133" s="4"/>
      <c r="P133" s="4"/>
      <c r="Q133" s="4"/>
      <c r="R133" s="9"/>
      <c r="S133" s="2"/>
    </row>
    <row r="134" spans="1:19" s="1" customFormat="1" x14ac:dyDescent="0.25">
      <c r="B134" s="2"/>
      <c r="C134" s="2"/>
      <c r="D134" s="2"/>
      <c r="E134" s="2"/>
      <c r="F134" s="2"/>
      <c r="G134" s="3"/>
      <c r="I134" s="2"/>
      <c r="J134" s="2"/>
      <c r="K134" s="2"/>
      <c r="L134" s="2"/>
      <c r="M134" s="2"/>
      <c r="N134" s="52"/>
      <c r="O134" s="4"/>
      <c r="P134" s="4"/>
      <c r="Q134" s="4"/>
      <c r="R134" s="9"/>
      <c r="S134" s="2"/>
    </row>
    <row r="135" spans="1:19" x14ac:dyDescent="0.25">
      <c r="A135" t="s">
        <v>36</v>
      </c>
      <c r="B135" s="42" t="s">
        <v>47</v>
      </c>
      <c r="C135" s="1" t="s">
        <v>41</v>
      </c>
      <c r="D135" s="12"/>
      <c r="N135" s="53"/>
    </row>
    <row r="136" spans="1:19" ht="45" x14ac:dyDescent="0.25">
      <c r="A136" s="10" t="s">
        <v>0</v>
      </c>
      <c r="B136" s="11" t="s">
        <v>32</v>
      </c>
      <c r="C136" s="11" t="s">
        <v>33</v>
      </c>
      <c r="D136" s="23" t="s">
        <v>57</v>
      </c>
      <c r="E136" s="11" t="s">
        <v>34</v>
      </c>
      <c r="F136" s="11" t="s">
        <v>2</v>
      </c>
      <c r="G136" s="23" t="s">
        <v>1</v>
      </c>
      <c r="H136" s="11" t="s">
        <v>6</v>
      </c>
      <c r="I136" s="23" t="s">
        <v>60</v>
      </c>
      <c r="J136" s="28" t="s">
        <v>59</v>
      </c>
      <c r="K136" s="28" t="s">
        <v>50</v>
      </c>
      <c r="L136" s="28" t="s">
        <v>51</v>
      </c>
      <c r="M136" s="48" t="s">
        <v>91</v>
      </c>
      <c r="N136" s="54" t="s">
        <v>92</v>
      </c>
      <c r="O136" s="11" t="s">
        <v>3</v>
      </c>
      <c r="P136" s="11" t="s">
        <v>4</v>
      </c>
      <c r="Q136" s="23" t="s">
        <v>5</v>
      </c>
      <c r="R136" s="27" t="s">
        <v>83</v>
      </c>
      <c r="S136" s="28" t="s">
        <v>49</v>
      </c>
    </row>
    <row r="137" spans="1:19" s="21" customFormat="1" x14ac:dyDescent="0.25">
      <c r="A137" s="17">
        <v>45292</v>
      </c>
      <c r="B137" s="18">
        <v>0</v>
      </c>
      <c r="C137" s="18">
        <v>0</v>
      </c>
      <c r="D137" s="25">
        <v>120</v>
      </c>
      <c r="E137" s="18">
        <v>0</v>
      </c>
      <c r="F137" s="18">
        <f>B137+C137+D137+E137</f>
        <v>120</v>
      </c>
      <c r="G137" s="26">
        <f>(B137*30+C137*15+D137*10+E137*5)/86400</f>
        <v>1.3888888888888888E-2</v>
      </c>
      <c r="H137" s="19">
        <v>1</v>
      </c>
      <c r="I137" s="46">
        <v>0.09</v>
      </c>
      <c r="J137" s="30">
        <f>I137*F137</f>
        <v>10.799999999999999</v>
      </c>
      <c r="K137" s="30">
        <v>23835.71</v>
      </c>
      <c r="L137" s="30">
        <f>J137*K137/100</f>
        <v>2574.25668</v>
      </c>
      <c r="M137" s="47">
        <f>G137*86400/60*3*I137</f>
        <v>5.3999999999999995</v>
      </c>
      <c r="N137" s="51">
        <v>104350</v>
      </c>
      <c r="O137" s="20">
        <f>M137*N137*1.2*1.15</f>
        <v>777616.2</v>
      </c>
      <c r="P137" s="20">
        <f>O137*0.1</f>
        <v>77761.62</v>
      </c>
      <c r="Q137" s="24">
        <f>O137+P137</f>
        <v>855377.82</v>
      </c>
      <c r="R137" s="20">
        <f>Q137/(G137*86400/60)</f>
        <v>42768.890999999996</v>
      </c>
      <c r="S137" s="31">
        <f>Q137/L137</f>
        <v>332.28148018246571</v>
      </c>
    </row>
    <row r="138" spans="1:19" s="21" customFormat="1" x14ac:dyDescent="0.25">
      <c r="A138" s="17">
        <v>45323</v>
      </c>
      <c r="B138" s="18">
        <v>0</v>
      </c>
      <c r="C138" s="18">
        <v>0</v>
      </c>
      <c r="D138" s="25">
        <v>116</v>
      </c>
      <c r="E138" s="18">
        <v>0</v>
      </c>
      <c r="F138" s="18">
        <f>B138+C138+D138+E138</f>
        <v>116</v>
      </c>
      <c r="G138" s="26">
        <f>(B138*30+C138*15+D138*10+E138*5)/86400</f>
        <v>1.3425925925925926E-2</v>
      </c>
      <c r="H138" s="19">
        <v>1</v>
      </c>
      <c r="I138" s="46">
        <v>7.5999999999999998E-2</v>
      </c>
      <c r="J138" s="30">
        <f>I138*F138</f>
        <v>8.8159999999999989</v>
      </c>
      <c r="K138" s="30">
        <v>23835.71</v>
      </c>
      <c r="L138" s="30">
        <f>J138*K138/100</f>
        <v>2101.3561935999996</v>
      </c>
      <c r="M138" s="47">
        <f t="shared" ref="M138:M139" si="36">G138*86400/60*3*I138</f>
        <v>4.4079999999999995</v>
      </c>
      <c r="N138" s="51">
        <v>176090</v>
      </c>
      <c r="O138" s="20">
        <f t="shared" ref="O138:O139" si="37">M138*N138*1.2*1.15</f>
        <v>1071162.5135999997</v>
      </c>
      <c r="P138" s="20">
        <f>O138*0.1</f>
        <v>107116.25135999998</v>
      </c>
      <c r="Q138" s="24">
        <f>O138+P138</f>
        <v>1178278.7649599996</v>
      </c>
      <c r="R138" s="20">
        <f>Q138/(G138*86400/60)</f>
        <v>60945.453359999985</v>
      </c>
      <c r="S138" s="31">
        <f>Q138/L138</f>
        <v>560.72300762175735</v>
      </c>
    </row>
    <row r="139" spans="1:19" s="21" customFormat="1" x14ac:dyDescent="0.25">
      <c r="A139" s="17">
        <v>45352</v>
      </c>
      <c r="B139" s="18">
        <v>0</v>
      </c>
      <c r="C139" s="18">
        <v>0</v>
      </c>
      <c r="D139" s="25">
        <v>124</v>
      </c>
      <c r="E139" s="18">
        <v>0</v>
      </c>
      <c r="F139" s="18">
        <f>B139+C139+D139+E139</f>
        <v>124</v>
      </c>
      <c r="G139" s="26">
        <f>(B139*30+C139*15+D139*10+E139*5)/86400</f>
        <v>1.4351851851851852E-2</v>
      </c>
      <c r="H139" s="19">
        <v>1</v>
      </c>
      <c r="I139" s="46">
        <v>7.2999999999999995E-2</v>
      </c>
      <c r="J139" s="30">
        <f>I139*F139</f>
        <v>9.0519999999999996</v>
      </c>
      <c r="K139" s="30">
        <v>23835.71</v>
      </c>
      <c r="L139" s="30">
        <f>J139*K139/100</f>
        <v>2157.6084691999999</v>
      </c>
      <c r="M139" s="47">
        <f t="shared" si="36"/>
        <v>4.5259999999999998</v>
      </c>
      <c r="N139" s="51">
        <v>177720</v>
      </c>
      <c r="O139" s="20">
        <f t="shared" si="37"/>
        <v>1110017.7935999997</v>
      </c>
      <c r="P139" s="20">
        <f>O139*0.1</f>
        <v>111001.77935999999</v>
      </c>
      <c r="Q139" s="24">
        <f>O139+P139</f>
        <v>1221019.5729599998</v>
      </c>
      <c r="R139" s="20">
        <f>Q139/(G139*86400/60)</f>
        <v>59081.592239999984</v>
      </c>
      <c r="S139" s="31">
        <f>Q139/L139</f>
        <v>565.91341310999326</v>
      </c>
    </row>
    <row r="140" spans="1:19" s="1" customFormat="1" x14ac:dyDescent="0.25">
      <c r="A140" s="1" t="s">
        <v>62</v>
      </c>
      <c r="B140" s="2"/>
      <c r="C140" s="2"/>
      <c r="D140" s="2"/>
      <c r="E140" s="2"/>
      <c r="F140" s="2"/>
      <c r="G140" s="3"/>
      <c r="I140" s="2"/>
      <c r="J140" s="2"/>
      <c r="K140" s="2"/>
      <c r="L140" s="2"/>
      <c r="M140" s="2"/>
      <c r="N140" s="52"/>
      <c r="O140" s="4"/>
      <c r="P140" s="4"/>
      <c r="Q140" s="4"/>
      <c r="R140" s="9"/>
      <c r="S140" s="2"/>
    </row>
    <row r="141" spans="1:19" s="1" customFormat="1" x14ac:dyDescent="0.25">
      <c r="B141" s="2"/>
      <c r="C141" s="2"/>
      <c r="D141" s="2"/>
      <c r="E141" s="2"/>
      <c r="F141" s="2"/>
      <c r="G141" s="3"/>
      <c r="I141" s="2"/>
      <c r="J141" s="2"/>
      <c r="K141" s="2"/>
      <c r="L141" s="2"/>
      <c r="M141" s="2"/>
      <c r="N141" s="52"/>
      <c r="O141" s="4"/>
      <c r="P141" s="4"/>
      <c r="Q141" s="4"/>
      <c r="R141" s="9"/>
      <c r="S141" s="2"/>
    </row>
    <row r="142" spans="1:19" x14ac:dyDescent="0.25">
      <c r="A142" t="s">
        <v>54</v>
      </c>
      <c r="B142" s="42" t="s">
        <v>47</v>
      </c>
      <c r="C142" s="1" t="s">
        <v>40</v>
      </c>
      <c r="D142" s="12"/>
      <c r="N142" s="53"/>
    </row>
    <row r="143" spans="1:19" ht="45" x14ac:dyDescent="0.25">
      <c r="A143" s="10" t="s">
        <v>0</v>
      </c>
      <c r="B143" s="11" t="s">
        <v>32</v>
      </c>
      <c r="C143" s="11" t="s">
        <v>33</v>
      </c>
      <c r="D143" s="23" t="s">
        <v>57</v>
      </c>
      <c r="E143" s="11" t="s">
        <v>34</v>
      </c>
      <c r="F143" s="11" t="s">
        <v>2</v>
      </c>
      <c r="G143" s="23" t="s">
        <v>1</v>
      </c>
      <c r="H143" s="11" t="s">
        <v>6</v>
      </c>
      <c r="I143" s="23" t="s">
        <v>60</v>
      </c>
      <c r="J143" s="28" t="s">
        <v>59</v>
      </c>
      <c r="K143" s="28" t="s">
        <v>50</v>
      </c>
      <c r="L143" s="28" t="s">
        <v>51</v>
      </c>
      <c r="M143" s="48" t="s">
        <v>91</v>
      </c>
      <c r="N143" s="54" t="s">
        <v>92</v>
      </c>
      <c r="O143" s="11" t="s">
        <v>3</v>
      </c>
      <c r="P143" s="11" t="s">
        <v>4</v>
      </c>
      <c r="Q143" s="23" t="s">
        <v>5</v>
      </c>
      <c r="R143" s="27" t="s">
        <v>83</v>
      </c>
      <c r="S143" s="28" t="s">
        <v>49</v>
      </c>
    </row>
    <row r="144" spans="1:19" s="21" customFormat="1" x14ac:dyDescent="0.25">
      <c r="A144" s="17">
        <v>45292</v>
      </c>
      <c r="B144" s="18">
        <v>0</v>
      </c>
      <c r="C144" s="18">
        <v>0</v>
      </c>
      <c r="D144" s="25">
        <v>120</v>
      </c>
      <c r="E144" s="18">
        <v>0</v>
      </c>
      <c r="F144" s="18">
        <f>B144+C144+D144+E144</f>
        <v>120</v>
      </c>
      <c r="G144" s="26">
        <f>(B144*30+C144*15+D144*10+E144*5)/86400</f>
        <v>1.3888888888888888E-2</v>
      </c>
      <c r="H144" s="19">
        <v>1</v>
      </c>
      <c r="I144" s="46">
        <v>8.5000000000000006E-2</v>
      </c>
      <c r="J144" s="30">
        <f>I144*F144</f>
        <v>10.200000000000001</v>
      </c>
      <c r="K144" s="30">
        <v>32858.589999999997</v>
      </c>
      <c r="L144" s="30">
        <f>J144*K144/100</f>
        <v>3351.57618</v>
      </c>
      <c r="M144" s="47">
        <f>G144*86400/60*3*I144</f>
        <v>5.1000000000000005</v>
      </c>
      <c r="N144" s="51">
        <v>138050</v>
      </c>
      <c r="O144" s="20">
        <f>M144*N144*1.2*1.15</f>
        <v>971595.9</v>
      </c>
      <c r="P144" s="20">
        <f>O144*0.05</f>
        <v>48579.795000000006</v>
      </c>
      <c r="Q144" s="24">
        <f>O144+P144</f>
        <v>1020175.6950000001</v>
      </c>
      <c r="R144" s="20">
        <f>Q144/(G144*86400/60)</f>
        <v>51008.784750000006</v>
      </c>
      <c r="S144" s="31">
        <f>Q144/L144</f>
        <v>304.38684374466465</v>
      </c>
    </row>
    <row r="145" spans="1:19" s="21" customFormat="1" x14ac:dyDescent="0.25">
      <c r="A145" s="17">
        <v>45323</v>
      </c>
      <c r="B145" s="18">
        <v>0</v>
      </c>
      <c r="C145" s="18">
        <v>0</v>
      </c>
      <c r="D145" s="25">
        <v>116</v>
      </c>
      <c r="E145" s="18">
        <v>0</v>
      </c>
      <c r="F145" s="18">
        <f>B145+C145+D145+E145</f>
        <v>116</v>
      </c>
      <c r="G145" s="26">
        <f>(B145*30+C145*15+D145*10+E145*5)/86400</f>
        <v>1.3425925925925926E-2</v>
      </c>
      <c r="H145" s="19">
        <v>1</v>
      </c>
      <c r="I145" s="46">
        <v>7.5999999999999998E-2</v>
      </c>
      <c r="J145" s="30">
        <f>I145*F145</f>
        <v>8.8159999999999989</v>
      </c>
      <c r="K145" s="30">
        <v>32858.589999999997</v>
      </c>
      <c r="L145" s="30">
        <f>J145*K145/100</f>
        <v>2896.8132943999994</v>
      </c>
      <c r="M145" s="47">
        <f t="shared" ref="M145:M146" si="38">G145*86400/60*3*I145</f>
        <v>4.4079999999999995</v>
      </c>
      <c r="N145" s="51">
        <v>232960</v>
      </c>
      <c r="O145" s="20">
        <f t="shared" ref="O145:O146" si="39">M145*N145*1.2*1.15</f>
        <v>1417104.9983999997</v>
      </c>
      <c r="P145" s="20">
        <f>O145*0.05</f>
        <v>70855.249919999987</v>
      </c>
      <c r="Q145" s="24">
        <f>O145+P145</f>
        <v>1487960.2483199998</v>
      </c>
      <c r="R145" s="20">
        <f>Q145/(G145*86400/60)</f>
        <v>76963.461119999993</v>
      </c>
      <c r="S145" s="31">
        <f>Q145/L145</f>
        <v>513.65417688342689</v>
      </c>
    </row>
    <row r="146" spans="1:19" s="21" customFormat="1" x14ac:dyDescent="0.25">
      <c r="A146" s="17">
        <v>45352</v>
      </c>
      <c r="B146" s="18">
        <v>0</v>
      </c>
      <c r="C146" s="18">
        <v>0</v>
      </c>
      <c r="D146" s="25">
        <v>124</v>
      </c>
      <c r="E146" s="18">
        <v>0</v>
      </c>
      <c r="F146" s="18">
        <f>B146+C146+D146+E146</f>
        <v>124</v>
      </c>
      <c r="G146" s="26">
        <f>(B146*30+C146*15+D146*10+E146*5)/86400</f>
        <v>1.4351851851851852E-2</v>
      </c>
      <c r="H146" s="19">
        <v>1</v>
      </c>
      <c r="I146" s="46">
        <v>7.0999999999999994E-2</v>
      </c>
      <c r="J146" s="30">
        <f>I146*F146</f>
        <v>8.8039999999999985</v>
      </c>
      <c r="K146" s="30">
        <v>32858.589999999997</v>
      </c>
      <c r="L146" s="30">
        <f>J146*K146/100</f>
        <v>2892.8702635999989</v>
      </c>
      <c r="M146" s="47">
        <f t="shared" si="38"/>
        <v>4.4019999999999992</v>
      </c>
      <c r="N146" s="51">
        <v>235120</v>
      </c>
      <c r="O146" s="20">
        <f t="shared" si="39"/>
        <v>1428297.5711999997</v>
      </c>
      <c r="P146" s="20">
        <f>O146*0.05</f>
        <v>71414.878559999983</v>
      </c>
      <c r="Q146" s="24">
        <f>O146+P146</f>
        <v>1499712.4497599998</v>
      </c>
      <c r="R146" s="20">
        <f>Q146/(G146*86400/60)</f>
        <v>72566.731439999989</v>
      </c>
      <c r="S146" s="31">
        <f>Q146/L146</f>
        <v>518.41676712238734</v>
      </c>
    </row>
    <row r="147" spans="1:19" s="1" customFormat="1" x14ac:dyDescent="0.25">
      <c r="A147" s="1" t="s">
        <v>62</v>
      </c>
      <c r="B147" s="2"/>
      <c r="C147" s="2"/>
      <c r="D147" s="2"/>
      <c r="E147" s="2"/>
      <c r="F147" s="2"/>
      <c r="G147" s="3"/>
      <c r="I147" s="2"/>
      <c r="J147" s="2"/>
      <c r="K147" s="2"/>
      <c r="L147" s="2"/>
      <c r="M147" s="2"/>
      <c r="N147" s="52"/>
      <c r="O147" s="4"/>
      <c r="P147" s="4"/>
      <c r="Q147" s="4"/>
      <c r="R147" s="9"/>
      <c r="S147" s="2"/>
    </row>
    <row r="148" spans="1:19" s="1" customFormat="1" x14ac:dyDescent="0.25">
      <c r="B148" s="2"/>
      <c r="C148" s="2"/>
      <c r="D148" s="2"/>
      <c r="E148" s="2"/>
      <c r="F148" s="2"/>
      <c r="G148" s="3"/>
      <c r="I148" s="2"/>
      <c r="J148" s="2"/>
      <c r="K148" s="2"/>
      <c r="L148" s="2"/>
      <c r="M148" s="2"/>
      <c r="N148" s="52"/>
      <c r="O148" s="4"/>
      <c r="P148" s="4"/>
      <c r="Q148" s="4"/>
      <c r="R148" s="9"/>
      <c r="S148" s="2"/>
    </row>
    <row r="149" spans="1:19" x14ac:dyDescent="0.25">
      <c r="A149" t="s">
        <v>55</v>
      </c>
      <c r="B149" s="42" t="s">
        <v>47</v>
      </c>
      <c r="C149" s="1" t="s">
        <v>67</v>
      </c>
      <c r="D149" s="12"/>
      <c r="N149" s="53"/>
    </row>
    <row r="150" spans="1:19" ht="45" x14ac:dyDescent="0.25">
      <c r="A150" s="10" t="s">
        <v>0</v>
      </c>
      <c r="B150" s="11" t="s">
        <v>32</v>
      </c>
      <c r="C150" s="11" t="s">
        <v>33</v>
      </c>
      <c r="D150" s="23" t="s">
        <v>57</v>
      </c>
      <c r="E150" s="11" t="s">
        <v>34</v>
      </c>
      <c r="F150" s="11" t="s">
        <v>2</v>
      </c>
      <c r="G150" s="23" t="s">
        <v>1</v>
      </c>
      <c r="H150" s="11" t="s">
        <v>6</v>
      </c>
      <c r="I150" s="23" t="s">
        <v>60</v>
      </c>
      <c r="J150" s="28" t="s">
        <v>59</v>
      </c>
      <c r="K150" s="28" t="s">
        <v>50</v>
      </c>
      <c r="L150" s="28" t="s">
        <v>51</v>
      </c>
      <c r="M150" s="48" t="s">
        <v>91</v>
      </c>
      <c r="N150" s="54" t="s">
        <v>92</v>
      </c>
      <c r="O150" s="11" t="s">
        <v>3</v>
      </c>
      <c r="P150" s="11" t="s">
        <v>4</v>
      </c>
      <c r="Q150" s="23" t="s">
        <v>5</v>
      </c>
      <c r="R150" s="27" t="s">
        <v>83</v>
      </c>
      <c r="S150" s="28" t="s">
        <v>49</v>
      </c>
    </row>
    <row r="151" spans="1:19" s="21" customFormat="1" x14ac:dyDescent="0.25">
      <c r="A151" s="17">
        <v>45292</v>
      </c>
      <c r="B151" s="18">
        <v>0</v>
      </c>
      <c r="C151" s="18">
        <v>0</v>
      </c>
      <c r="D151" s="25">
        <v>120</v>
      </c>
      <c r="E151" s="18">
        <v>0</v>
      </c>
      <c r="F151" s="18">
        <f>B151+C151+D151+E151</f>
        <v>120</v>
      </c>
      <c r="G151" s="26">
        <f>(B151*30+C151*15+D151*10+E151*5)/86400</f>
        <v>1.3888888888888888E-2</v>
      </c>
      <c r="H151" s="19">
        <v>1</v>
      </c>
      <c r="I151" s="25">
        <v>0.151</v>
      </c>
      <c r="J151" s="30">
        <f>I151*F151</f>
        <v>18.12</v>
      </c>
      <c r="K151" s="30">
        <v>30498.27</v>
      </c>
      <c r="L151" s="30">
        <f>J151*K151/100</f>
        <v>5526.2865240000001</v>
      </c>
      <c r="M151" s="47">
        <f>G151*86400/60*3*I151</f>
        <v>9.06</v>
      </c>
      <c r="N151" s="51">
        <v>141690</v>
      </c>
      <c r="O151" s="20">
        <f>M151*N151*1.2*1.15</f>
        <v>1771521.7320000001</v>
      </c>
      <c r="P151" s="20">
        <f>O151*0.05</f>
        <v>88576.08660000001</v>
      </c>
      <c r="Q151" s="24">
        <f>O151+P151</f>
        <v>1860097.8186000001</v>
      </c>
      <c r="R151" s="20">
        <f>Q151/(G151*86400/60)</f>
        <v>93004.890930000009</v>
      </c>
      <c r="S151" s="31">
        <f>Q151/L151</f>
        <v>336.59091155006496</v>
      </c>
    </row>
    <row r="152" spans="1:19" s="21" customFormat="1" x14ac:dyDescent="0.25">
      <c r="A152" s="17">
        <v>45323</v>
      </c>
      <c r="B152" s="18">
        <v>0</v>
      </c>
      <c r="C152" s="18">
        <v>0</v>
      </c>
      <c r="D152" s="25">
        <v>116</v>
      </c>
      <c r="E152" s="18">
        <v>0</v>
      </c>
      <c r="F152" s="18">
        <f>B152+C152+D152+E152</f>
        <v>116</v>
      </c>
      <c r="G152" s="26">
        <f>(B152*30+C152*15+D152*10+E152*5)/86400</f>
        <v>1.3425925925925926E-2</v>
      </c>
      <c r="H152" s="19">
        <v>1</v>
      </c>
      <c r="I152" s="25">
        <v>0.13900000000000001</v>
      </c>
      <c r="J152" s="30">
        <f>I152*F152</f>
        <v>16.124000000000002</v>
      </c>
      <c r="K152" s="30">
        <v>30498.27</v>
      </c>
      <c r="L152" s="30">
        <f>J152*K152/100</f>
        <v>4917.5410548000009</v>
      </c>
      <c r="M152" s="47">
        <f t="shared" ref="M152:M153" si="40">G152*86400/60*3*I152</f>
        <v>8.0620000000000012</v>
      </c>
      <c r="N152" s="51">
        <v>239110</v>
      </c>
      <c r="O152" s="20">
        <f t="shared" ref="O152:O153" si="41">M152*N152*1.2*1.15</f>
        <v>2660232.6516000004</v>
      </c>
      <c r="P152" s="20">
        <f>O152*0.05</f>
        <v>133011.63258000003</v>
      </c>
      <c r="Q152" s="24">
        <f>O152+P152</f>
        <v>2793244.2841800004</v>
      </c>
      <c r="R152" s="20">
        <f>Q152/(G152*86400/60)</f>
        <v>144478.15263000003</v>
      </c>
      <c r="S152" s="31">
        <f>Q152/L152</f>
        <v>568.01646454044771</v>
      </c>
    </row>
    <row r="153" spans="1:19" s="21" customFormat="1" x14ac:dyDescent="0.25">
      <c r="A153" s="17">
        <v>45352</v>
      </c>
      <c r="B153" s="18">
        <v>0</v>
      </c>
      <c r="C153" s="18">
        <v>0</v>
      </c>
      <c r="D153" s="25">
        <v>124</v>
      </c>
      <c r="E153" s="18">
        <v>0</v>
      </c>
      <c r="F153" s="18">
        <f>B153+C153+D153+E153</f>
        <v>124</v>
      </c>
      <c r="G153" s="26">
        <f>(B153*30+C153*15+D153*10+E153*5)/86400</f>
        <v>1.4351851851851852E-2</v>
      </c>
      <c r="H153" s="19">
        <v>1</v>
      </c>
      <c r="I153" s="25">
        <v>0.14000000000000001</v>
      </c>
      <c r="J153" s="30">
        <f>I153*F153</f>
        <v>17.360000000000003</v>
      </c>
      <c r="K153" s="30">
        <v>30498.27</v>
      </c>
      <c r="L153" s="30">
        <f>J153*K153/100</f>
        <v>5294.4996720000008</v>
      </c>
      <c r="M153" s="47">
        <f t="shared" si="40"/>
        <v>8.6800000000000015</v>
      </c>
      <c r="N153" s="51">
        <v>241330</v>
      </c>
      <c r="O153" s="20">
        <f t="shared" si="41"/>
        <v>2890747.2719999999</v>
      </c>
      <c r="P153" s="20">
        <f>O153*0.05</f>
        <v>144537.36360000001</v>
      </c>
      <c r="Q153" s="24">
        <f>O153+P153</f>
        <v>3035284.6355999997</v>
      </c>
      <c r="R153" s="20">
        <f>Q153/(G153*86400/60)</f>
        <v>146868.61139999997</v>
      </c>
      <c r="S153" s="31">
        <f>Q153/L153</f>
        <v>573.29017350820209</v>
      </c>
    </row>
    <row r="154" spans="1:19" s="1" customFormat="1" x14ac:dyDescent="0.25">
      <c r="A154" s="1" t="s">
        <v>62</v>
      </c>
      <c r="B154" s="2"/>
      <c r="C154" s="2"/>
      <c r="D154" s="2"/>
      <c r="E154" s="2"/>
      <c r="F154" s="2"/>
      <c r="G154" s="3"/>
      <c r="I154" s="2"/>
      <c r="J154" s="2"/>
      <c r="K154" s="2"/>
      <c r="L154" s="2"/>
      <c r="M154" s="2"/>
      <c r="N154" s="52"/>
      <c r="O154" s="4"/>
      <c r="P154" s="4"/>
      <c r="Q154" s="4"/>
      <c r="R154" s="9"/>
      <c r="S154" s="2"/>
    </row>
    <row r="155" spans="1:19" s="1" customFormat="1" x14ac:dyDescent="0.25">
      <c r="B155" s="2"/>
      <c r="C155" s="2"/>
      <c r="D155" s="2"/>
      <c r="E155" s="2"/>
      <c r="F155" s="2"/>
      <c r="G155" s="3"/>
      <c r="I155" s="2"/>
      <c r="J155" s="2"/>
      <c r="K155" s="2"/>
      <c r="L155" s="2"/>
      <c r="M155" s="2"/>
      <c r="N155" s="52"/>
      <c r="O155" s="4"/>
      <c r="P155" s="4"/>
      <c r="Q155" s="4"/>
      <c r="R155" s="9"/>
      <c r="S155" s="2"/>
    </row>
    <row r="156" spans="1:19" x14ac:dyDescent="0.25">
      <c r="A156" t="s">
        <v>25</v>
      </c>
      <c r="B156" s="42" t="s">
        <v>47</v>
      </c>
      <c r="C156" s="1" t="s">
        <v>41</v>
      </c>
      <c r="D156" s="12"/>
      <c r="N156" s="53"/>
    </row>
    <row r="157" spans="1:19" ht="45" x14ac:dyDescent="0.25">
      <c r="A157" s="10" t="s">
        <v>0</v>
      </c>
      <c r="B157" s="11" t="s">
        <v>32</v>
      </c>
      <c r="C157" s="11" t="s">
        <v>33</v>
      </c>
      <c r="D157" s="23" t="s">
        <v>57</v>
      </c>
      <c r="E157" s="11" t="s">
        <v>34</v>
      </c>
      <c r="F157" s="11" t="s">
        <v>2</v>
      </c>
      <c r="G157" s="23" t="s">
        <v>1</v>
      </c>
      <c r="H157" s="11" t="s">
        <v>6</v>
      </c>
      <c r="I157" s="23" t="s">
        <v>60</v>
      </c>
      <c r="J157" s="28" t="s">
        <v>59</v>
      </c>
      <c r="K157" s="28" t="s">
        <v>50</v>
      </c>
      <c r="L157" s="28" t="s">
        <v>51</v>
      </c>
      <c r="M157" s="48" t="s">
        <v>91</v>
      </c>
      <c r="N157" s="54" t="s">
        <v>92</v>
      </c>
      <c r="O157" s="11" t="s">
        <v>3</v>
      </c>
      <c r="P157" s="11" t="s">
        <v>4</v>
      </c>
      <c r="Q157" s="23" t="s">
        <v>5</v>
      </c>
      <c r="R157" s="27" t="s">
        <v>83</v>
      </c>
      <c r="S157" s="28" t="s">
        <v>49</v>
      </c>
    </row>
    <row r="158" spans="1:19" s="21" customFormat="1" x14ac:dyDescent="0.25">
      <c r="A158" s="17">
        <v>45292</v>
      </c>
      <c r="B158" s="18">
        <v>0</v>
      </c>
      <c r="C158" s="18">
        <v>0</v>
      </c>
      <c r="D158" s="25">
        <v>120</v>
      </c>
      <c r="E158" s="18">
        <v>0</v>
      </c>
      <c r="F158" s="18">
        <f>B158+C158+D158+E158</f>
        <v>120</v>
      </c>
      <c r="G158" s="26">
        <f>(B158*30+C158*15+D158*10+E158*5)/86400</f>
        <v>1.3888888888888888E-2</v>
      </c>
      <c r="H158" s="19">
        <v>0.6</v>
      </c>
      <c r="I158" s="25">
        <v>2.5000000000000001E-2</v>
      </c>
      <c r="J158" s="30">
        <f>I158*F158</f>
        <v>3</v>
      </c>
      <c r="K158" s="30">
        <v>23835.71</v>
      </c>
      <c r="L158" s="30">
        <f>J158*K158/100</f>
        <v>715.07130000000006</v>
      </c>
      <c r="M158" s="47">
        <f>G158*86400/60*3*I158</f>
        <v>1.5</v>
      </c>
      <c r="N158" s="51">
        <v>86140</v>
      </c>
      <c r="O158" s="20">
        <f>M158*N158*1.2*1.15</f>
        <v>178309.8</v>
      </c>
      <c r="P158" s="20">
        <f>O158*0.1</f>
        <v>17830.98</v>
      </c>
      <c r="Q158" s="24">
        <f>O158+P158</f>
        <v>196140.78</v>
      </c>
      <c r="R158" s="20">
        <f>Q158/(G158*86400/60)</f>
        <v>9807.0390000000007</v>
      </c>
      <c r="S158" s="31">
        <f>Q158/L158</f>
        <v>274.29541641511832</v>
      </c>
    </row>
    <row r="159" spans="1:19" s="21" customFormat="1" x14ac:dyDescent="0.25">
      <c r="A159" s="17">
        <v>45323</v>
      </c>
      <c r="B159" s="18">
        <v>0</v>
      </c>
      <c r="C159" s="18">
        <v>0</v>
      </c>
      <c r="D159" s="25">
        <v>116</v>
      </c>
      <c r="E159" s="18">
        <v>0</v>
      </c>
      <c r="F159" s="18">
        <f>B159+C159+D159+E159</f>
        <v>116</v>
      </c>
      <c r="G159" s="26">
        <f>(B159*30+C159*15+D159*10+E159*5)/86400</f>
        <v>1.3425925925925926E-2</v>
      </c>
      <c r="H159" s="19">
        <v>0.6</v>
      </c>
      <c r="I159" s="25">
        <v>2.5000000000000001E-2</v>
      </c>
      <c r="J159" s="30">
        <f>I159*F159</f>
        <v>2.9000000000000004</v>
      </c>
      <c r="K159" s="30">
        <v>23835.71</v>
      </c>
      <c r="L159" s="30">
        <f>J159*K159/100</f>
        <v>691.23559000000012</v>
      </c>
      <c r="M159" s="47">
        <f t="shared" ref="M159:M160" si="42">G159*86400/60*3*I159</f>
        <v>1.4500000000000002</v>
      </c>
      <c r="N159" s="51">
        <v>145360</v>
      </c>
      <c r="O159" s="20">
        <f t="shared" ref="O159:O160" si="43">M159*N159*1.2*1.15</f>
        <v>290865.36</v>
      </c>
      <c r="P159" s="20">
        <f>O159*0.1</f>
        <v>29086.536</v>
      </c>
      <c r="Q159" s="24">
        <f>O159+P159</f>
        <v>319951.89600000001</v>
      </c>
      <c r="R159" s="20">
        <f>Q159/(G159*86400/60)</f>
        <v>16549.236000000001</v>
      </c>
      <c r="S159" s="31">
        <f>Q159/L159</f>
        <v>462.86953482820519</v>
      </c>
    </row>
    <row r="160" spans="1:19" s="21" customFormat="1" x14ac:dyDescent="0.25">
      <c r="A160" s="17">
        <v>45352</v>
      </c>
      <c r="B160" s="18">
        <v>0</v>
      </c>
      <c r="C160" s="18">
        <v>0</v>
      </c>
      <c r="D160" s="25">
        <v>124</v>
      </c>
      <c r="E160" s="18">
        <v>0</v>
      </c>
      <c r="F160" s="18">
        <f>B160+C160+D160+E160</f>
        <v>124</v>
      </c>
      <c r="G160" s="26">
        <f>(B160*30+C160*15+D160*10+E160*5)/86400</f>
        <v>1.4351851851851852E-2</v>
      </c>
      <c r="H160" s="19">
        <v>0.6</v>
      </c>
      <c r="I160" s="25">
        <v>0.03</v>
      </c>
      <c r="J160" s="30">
        <f>I160*F160</f>
        <v>3.7199999999999998</v>
      </c>
      <c r="K160" s="30">
        <v>23835.71</v>
      </c>
      <c r="L160" s="30">
        <f>J160*K160/100</f>
        <v>886.68841199999997</v>
      </c>
      <c r="M160" s="47">
        <f t="shared" si="42"/>
        <v>1.8599999999999999</v>
      </c>
      <c r="N160" s="51">
        <v>146710</v>
      </c>
      <c r="O160" s="20">
        <f t="shared" si="43"/>
        <v>376575.22799999994</v>
      </c>
      <c r="P160" s="20">
        <f>O160*0.1</f>
        <v>37657.522799999999</v>
      </c>
      <c r="Q160" s="24">
        <f>O160+P160</f>
        <v>414232.75079999992</v>
      </c>
      <c r="R160" s="20">
        <f>Q160/(G160*86400/60)</f>
        <v>20043.520199999995</v>
      </c>
      <c r="S160" s="31">
        <f>Q160/L160</f>
        <v>467.1683369196889</v>
      </c>
    </row>
    <row r="161" spans="1:19" s="1" customFormat="1" x14ac:dyDescent="0.25">
      <c r="A161" s="44" t="s">
        <v>64</v>
      </c>
      <c r="B161" s="2"/>
      <c r="C161" s="2"/>
      <c r="D161" s="2"/>
      <c r="E161" s="2"/>
      <c r="F161" s="2"/>
      <c r="G161" s="3"/>
      <c r="I161" s="2"/>
      <c r="J161" s="2"/>
      <c r="K161" s="2"/>
      <c r="L161" s="2"/>
      <c r="M161" s="2"/>
      <c r="N161" s="52"/>
      <c r="O161" s="4"/>
      <c r="P161" s="4"/>
      <c r="Q161" s="4"/>
      <c r="R161" s="9"/>
      <c r="S161" s="2"/>
    </row>
    <row r="162" spans="1:19" s="1" customFormat="1" x14ac:dyDescent="0.25">
      <c r="B162" s="2"/>
      <c r="C162" s="2"/>
      <c r="D162" s="2"/>
      <c r="E162" s="2"/>
      <c r="F162" s="2"/>
      <c r="G162" s="3"/>
      <c r="I162" s="2"/>
      <c r="J162" s="2"/>
      <c r="K162" s="2"/>
      <c r="L162" s="2"/>
      <c r="M162" s="2"/>
      <c r="N162" s="52"/>
      <c r="O162" s="4"/>
      <c r="P162" s="4"/>
      <c r="Q162" s="4"/>
      <c r="R162" s="9"/>
      <c r="S162" s="2"/>
    </row>
    <row r="163" spans="1:19" x14ac:dyDescent="0.25">
      <c r="A163" t="s">
        <v>97</v>
      </c>
      <c r="B163" s="42" t="s">
        <v>47</v>
      </c>
      <c r="C163" s="1" t="s">
        <v>101</v>
      </c>
      <c r="D163" s="32" t="s">
        <v>69</v>
      </c>
      <c r="E163" s="43"/>
      <c r="H163" s="45"/>
      <c r="I163" s="5"/>
      <c r="N163" s="53"/>
    </row>
    <row r="164" spans="1:19" ht="45" x14ac:dyDescent="0.25">
      <c r="A164" s="10" t="s">
        <v>0</v>
      </c>
      <c r="B164" s="11" t="s">
        <v>32</v>
      </c>
      <c r="C164" s="11" t="s">
        <v>33</v>
      </c>
      <c r="D164" s="23" t="s">
        <v>57</v>
      </c>
      <c r="E164" s="11" t="s">
        <v>34</v>
      </c>
      <c r="F164" s="11" t="s">
        <v>2</v>
      </c>
      <c r="G164" s="23" t="s">
        <v>1</v>
      </c>
      <c r="H164" s="11" t="s">
        <v>6</v>
      </c>
      <c r="I164" s="23" t="s">
        <v>60</v>
      </c>
      <c r="J164" s="28" t="s">
        <v>59</v>
      </c>
      <c r="K164" s="28" t="s">
        <v>50</v>
      </c>
      <c r="L164" s="28" t="s">
        <v>51</v>
      </c>
      <c r="M164" s="48" t="s">
        <v>91</v>
      </c>
      <c r="N164" s="54" t="s">
        <v>92</v>
      </c>
      <c r="O164" s="11" t="s">
        <v>3</v>
      </c>
      <c r="P164" s="11" t="s">
        <v>4</v>
      </c>
      <c r="Q164" s="23" t="s">
        <v>5</v>
      </c>
      <c r="R164" s="27" t="s">
        <v>83</v>
      </c>
      <c r="S164" s="28" t="s">
        <v>49</v>
      </c>
    </row>
    <row r="165" spans="1:19" s="21" customFormat="1" x14ac:dyDescent="0.25">
      <c r="A165" s="17">
        <v>45292</v>
      </c>
      <c r="B165" s="18">
        <v>0</v>
      </c>
      <c r="C165" s="18">
        <v>0</v>
      </c>
      <c r="D165" s="25">
        <v>120</v>
      </c>
      <c r="E165" s="18">
        <v>0</v>
      </c>
      <c r="F165" s="18">
        <f>B165+C165+D165+E165</f>
        <v>120</v>
      </c>
      <c r="G165" s="26">
        <f>(B165*30+C165*15+D165*10+E165*5)/86400</f>
        <v>1.3888888888888888E-2</v>
      </c>
      <c r="H165" s="19">
        <v>1</v>
      </c>
      <c r="I165" s="46">
        <v>0.125</v>
      </c>
      <c r="J165" s="30">
        <f>I165*F165</f>
        <v>15</v>
      </c>
      <c r="K165" s="30">
        <v>27551.1</v>
      </c>
      <c r="L165" s="30">
        <f>J165*K165/100</f>
        <v>4132.665</v>
      </c>
      <c r="M165" s="47">
        <f>G165*86400/60*3*I165</f>
        <v>7.5</v>
      </c>
      <c r="N165" s="51">
        <v>114870</v>
      </c>
      <c r="O165" s="20">
        <f>M165*N165*1.2*1.15</f>
        <v>1188904.5</v>
      </c>
      <c r="P165" s="20">
        <f>O165*0.1</f>
        <v>118890.45000000001</v>
      </c>
      <c r="Q165" s="24">
        <f>O165+P165</f>
        <v>1307794.95</v>
      </c>
      <c r="R165" s="20">
        <f>Q165/(G165*86400/60)</f>
        <v>65389.747499999998</v>
      </c>
      <c r="S165" s="31">
        <f>Q165/L165</f>
        <v>316.45317246861288</v>
      </c>
    </row>
    <row r="166" spans="1:19" s="21" customFormat="1" x14ac:dyDescent="0.25">
      <c r="A166" s="17">
        <v>45323</v>
      </c>
      <c r="B166" s="18">
        <v>0</v>
      </c>
      <c r="C166" s="18">
        <v>0</v>
      </c>
      <c r="D166" s="25">
        <v>116</v>
      </c>
      <c r="E166" s="18">
        <v>0</v>
      </c>
      <c r="F166" s="18">
        <f>B166+C166+D166+E166</f>
        <v>116</v>
      </c>
      <c r="G166" s="26">
        <f>(B166*30+C166*15+D166*10+E166*5)/86400</f>
        <v>1.3425925925925926E-2</v>
      </c>
      <c r="H166" s="19">
        <v>1</v>
      </c>
      <c r="I166" s="46">
        <v>0.10299999999999999</v>
      </c>
      <c r="J166" s="30">
        <f>I166*F166</f>
        <v>11.947999999999999</v>
      </c>
      <c r="K166" s="30">
        <v>27551.1</v>
      </c>
      <c r="L166" s="30">
        <f>J166*K166/100</f>
        <v>3291.8054279999992</v>
      </c>
      <c r="M166" s="47">
        <f t="shared" ref="M166:M167" si="44">G166*86400/60*3*I166</f>
        <v>5.9739999999999993</v>
      </c>
      <c r="N166" s="51">
        <v>193850</v>
      </c>
      <c r="O166" s="20">
        <f t="shared" ref="O166:O167" si="45">M166*N166*1.2*1.15</f>
        <v>1598122.6619999998</v>
      </c>
      <c r="P166" s="20">
        <f>O166*0.1</f>
        <v>159812.26619999998</v>
      </c>
      <c r="Q166" s="24">
        <f>O166+P166</f>
        <v>1757934.9281999997</v>
      </c>
      <c r="R166" s="20">
        <f>Q166/(G166*86400/60)</f>
        <v>90927.668699999995</v>
      </c>
      <c r="S166" s="31">
        <f>Q166/L166</f>
        <v>534.03366834718042</v>
      </c>
    </row>
    <row r="167" spans="1:19" s="21" customFormat="1" x14ac:dyDescent="0.25">
      <c r="A167" s="17">
        <v>45352</v>
      </c>
      <c r="B167" s="18">
        <v>0</v>
      </c>
      <c r="C167" s="18">
        <v>0</v>
      </c>
      <c r="D167" s="25">
        <v>124</v>
      </c>
      <c r="E167" s="18">
        <v>0</v>
      </c>
      <c r="F167" s="18">
        <f>B167+C167+D167+E167</f>
        <v>124</v>
      </c>
      <c r="G167" s="26">
        <f>(B167*30+C167*15+D167*10+E167*5)/86400</f>
        <v>1.4351851851851852E-2</v>
      </c>
      <c r="H167" s="19">
        <v>1</v>
      </c>
      <c r="I167" s="46">
        <v>0.10299999999999999</v>
      </c>
      <c r="J167" s="30">
        <f>I167*F167</f>
        <v>12.771999999999998</v>
      </c>
      <c r="K167" s="30">
        <v>27551.1</v>
      </c>
      <c r="L167" s="30">
        <f>J167*K167/100</f>
        <v>3518.8264919999992</v>
      </c>
      <c r="M167" s="47">
        <f t="shared" si="44"/>
        <v>6.3859999999999992</v>
      </c>
      <c r="N167" s="51">
        <v>195640</v>
      </c>
      <c r="O167" s="20">
        <f t="shared" si="45"/>
        <v>1724112.7151999995</v>
      </c>
      <c r="P167" s="20">
        <f>O167*0.1</f>
        <v>172411.27151999995</v>
      </c>
      <c r="Q167" s="24">
        <f>O167+P167</f>
        <v>1896523.9867199995</v>
      </c>
      <c r="R167" s="20">
        <f>Q167/(G167*86400/60)</f>
        <v>91767.289679999973</v>
      </c>
      <c r="S167" s="31">
        <f>Q167/L167</f>
        <v>538.96490521249598</v>
      </c>
    </row>
    <row r="168" spans="1:19" s="1" customFormat="1" x14ac:dyDescent="0.25">
      <c r="A168" s="1" t="s">
        <v>62</v>
      </c>
      <c r="B168" s="2"/>
      <c r="C168" s="2"/>
      <c r="D168" s="2"/>
      <c r="E168" s="2"/>
      <c r="F168" s="2"/>
      <c r="G168" s="3"/>
      <c r="I168" s="2"/>
      <c r="J168" s="2"/>
      <c r="K168" s="2"/>
      <c r="L168" s="2"/>
      <c r="M168" s="2"/>
      <c r="N168" s="52"/>
      <c r="O168" s="4"/>
      <c r="P168" s="4"/>
      <c r="Q168" s="4"/>
      <c r="R168" s="9"/>
      <c r="S168" s="2"/>
    </row>
    <row r="169" spans="1:19" s="1" customFormat="1" x14ac:dyDescent="0.25">
      <c r="A169" s="44"/>
      <c r="B169" s="2"/>
      <c r="C169" s="2"/>
      <c r="D169" s="2"/>
      <c r="E169" s="2"/>
      <c r="F169" s="2"/>
      <c r="G169" s="3"/>
      <c r="I169" s="2"/>
      <c r="J169" s="2"/>
      <c r="K169" s="2"/>
      <c r="L169" s="2"/>
      <c r="M169" s="2"/>
      <c r="N169" s="52"/>
      <c r="O169" s="4"/>
      <c r="P169" s="4"/>
      <c r="Q169" s="4"/>
      <c r="R169" s="9"/>
      <c r="S169" s="2"/>
    </row>
    <row r="170" spans="1:19" x14ac:dyDescent="0.25">
      <c r="A170" t="s">
        <v>65</v>
      </c>
      <c r="B170" s="42" t="s">
        <v>47</v>
      </c>
      <c r="C170" s="1" t="s">
        <v>39</v>
      </c>
      <c r="D170" s="32" t="s">
        <v>69</v>
      </c>
      <c r="E170" s="43"/>
      <c r="H170" s="45"/>
      <c r="I170" s="5"/>
      <c r="N170" s="53"/>
    </row>
    <row r="171" spans="1:19" ht="45" x14ac:dyDescent="0.25">
      <c r="A171" s="10" t="s">
        <v>0</v>
      </c>
      <c r="B171" s="11" t="s">
        <v>32</v>
      </c>
      <c r="C171" s="11" t="s">
        <v>33</v>
      </c>
      <c r="D171" s="23" t="s">
        <v>57</v>
      </c>
      <c r="E171" s="11" t="s">
        <v>34</v>
      </c>
      <c r="F171" s="11" t="s">
        <v>2</v>
      </c>
      <c r="G171" s="23" t="s">
        <v>1</v>
      </c>
      <c r="H171" s="11" t="s">
        <v>6</v>
      </c>
      <c r="I171" s="23" t="s">
        <v>60</v>
      </c>
      <c r="J171" s="28" t="s">
        <v>59</v>
      </c>
      <c r="K171" s="28" t="s">
        <v>50</v>
      </c>
      <c r="L171" s="28" t="s">
        <v>51</v>
      </c>
      <c r="M171" s="48" t="s">
        <v>91</v>
      </c>
      <c r="N171" s="54" t="s">
        <v>92</v>
      </c>
      <c r="O171" s="11" t="s">
        <v>3</v>
      </c>
      <c r="P171" s="11" t="s">
        <v>4</v>
      </c>
      <c r="Q171" s="23" t="s">
        <v>5</v>
      </c>
      <c r="R171" s="27" t="s">
        <v>83</v>
      </c>
      <c r="S171" s="28" t="s">
        <v>49</v>
      </c>
    </row>
    <row r="172" spans="1:19" s="21" customFormat="1" x14ac:dyDescent="0.25">
      <c r="A172" s="17">
        <v>45292</v>
      </c>
      <c r="B172" s="18">
        <v>0</v>
      </c>
      <c r="C172" s="18">
        <v>0</v>
      </c>
      <c r="D172" s="25">
        <v>120</v>
      </c>
      <c r="E172" s="18">
        <v>0</v>
      </c>
      <c r="F172" s="18">
        <f>B172+C172+D172+E172</f>
        <v>120</v>
      </c>
      <c r="G172" s="26">
        <f>(B172*30+C172*15+D172*10+E172*5)/86400</f>
        <v>1.3888888888888888E-2</v>
      </c>
      <c r="H172" s="19">
        <v>1</v>
      </c>
      <c r="I172" s="25">
        <v>0.27800000000000002</v>
      </c>
      <c r="J172" s="30">
        <f>I172*F172</f>
        <v>33.36</v>
      </c>
      <c r="K172" s="30">
        <v>38863.56</v>
      </c>
      <c r="L172" s="30">
        <f>J172*K172/100</f>
        <v>12964.883615999999</v>
      </c>
      <c r="M172" s="47">
        <f>G172*86400/60*3*I172</f>
        <v>16.68</v>
      </c>
      <c r="N172" s="51">
        <v>58060</v>
      </c>
      <c r="O172" s="20">
        <f>M172*N172*1.2*1.15</f>
        <v>1336448.3039999998</v>
      </c>
      <c r="P172" s="20">
        <f>O172*0.1</f>
        <v>133644.83039999998</v>
      </c>
      <c r="Q172" s="24">
        <f>O172+P172</f>
        <v>1470093.1343999999</v>
      </c>
      <c r="R172" s="20">
        <f>Q172/(G172*86400/60)</f>
        <v>73504.656719999999</v>
      </c>
      <c r="S172" s="31">
        <f>Q172/L172</f>
        <v>113.3903842056672</v>
      </c>
    </row>
    <row r="173" spans="1:19" s="21" customFormat="1" x14ac:dyDescent="0.25">
      <c r="A173" s="17">
        <v>45323</v>
      </c>
      <c r="B173" s="18">
        <v>0</v>
      </c>
      <c r="C173" s="18">
        <v>0</v>
      </c>
      <c r="D173" s="25">
        <v>116</v>
      </c>
      <c r="E173" s="18">
        <v>0</v>
      </c>
      <c r="F173" s="18">
        <f>B173+C173+D173+E173</f>
        <v>116</v>
      </c>
      <c r="G173" s="26">
        <f>(B173*30+C173*15+D173*10+E173*5)/86400</f>
        <v>1.3425925925925926E-2</v>
      </c>
      <c r="H173" s="19">
        <v>1</v>
      </c>
      <c r="I173" s="25">
        <v>0.249</v>
      </c>
      <c r="J173" s="30">
        <f>I173*F173</f>
        <v>28.884</v>
      </c>
      <c r="K173" s="30">
        <v>38863.56</v>
      </c>
      <c r="L173" s="30">
        <f>J173*K173/100</f>
        <v>11225.350670399999</v>
      </c>
      <c r="M173" s="47">
        <f t="shared" ref="M173:M174" si="46">G173*86400/60*3*I173</f>
        <v>14.442</v>
      </c>
      <c r="N173" s="51">
        <v>97980</v>
      </c>
      <c r="O173" s="20">
        <f t="shared" ref="O173:O174" si="47">M173*N173*1.2*1.15</f>
        <v>1952737.4807999998</v>
      </c>
      <c r="P173" s="20">
        <f>O173*0.1</f>
        <v>195273.74807999999</v>
      </c>
      <c r="Q173" s="24">
        <f>O173+P173</f>
        <v>2148011.2288799998</v>
      </c>
      <c r="R173" s="20">
        <f>Q173/(G173*86400/60)</f>
        <v>111104.02907999999</v>
      </c>
      <c r="S173" s="31">
        <f>Q173/L173</f>
        <v>191.35359704566437</v>
      </c>
    </row>
    <row r="174" spans="1:19" s="21" customFormat="1" x14ac:dyDescent="0.25">
      <c r="A174" s="17">
        <v>45352</v>
      </c>
      <c r="B174" s="18">
        <v>0</v>
      </c>
      <c r="C174" s="18">
        <v>0</v>
      </c>
      <c r="D174" s="25">
        <v>124</v>
      </c>
      <c r="E174" s="18">
        <v>0</v>
      </c>
      <c r="F174" s="18">
        <f>B174+C174+D174+E174</f>
        <v>124</v>
      </c>
      <c r="G174" s="26">
        <f>(B174*30+C174*15+D174*10+E174*5)/86400</f>
        <v>1.4351851851851852E-2</v>
      </c>
      <c r="H174" s="19">
        <v>1</v>
      </c>
      <c r="I174" s="25">
        <v>0.23400000000000001</v>
      </c>
      <c r="J174" s="30">
        <f>I174*F174</f>
        <v>29.016000000000002</v>
      </c>
      <c r="K174" s="30">
        <v>38863.56</v>
      </c>
      <c r="L174" s="30">
        <f>J174*K174/100</f>
        <v>11276.6505696</v>
      </c>
      <c r="M174" s="47">
        <f t="shared" si="46"/>
        <v>14.508000000000001</v>
      </c>
      <c r="N174" s="51">
        <v>98880</v>
      </c>
      <c r="O174" s="20">
        <f t="shared" si="47"/>
        <v>1979680.4351999997</v>
      </c>
      <c r="P174" s="20">
        <f>O174*0.1</f>
        <v>197968.04351999998</v>
      </c>
      <c r="Q174" s="24">
        <f>O174+P174</f>
        <v>2177648.4787199995</v>
      </c>
      <c r="R174" s="20">
        <f>Q174/(G174*86400/60)</f>
        <v>105370.08767999997</v>
      </c>
      <c r="S174" s="31">
        <f>Q174/L174</f>
        <v>193.11128470989271</v>
      </c>
    </row>
    <row r="175" spans="1:19" s="1" customFormat="1" x14ac:dyDescent="0.25">
      <c r="A175" s="1" t="s">
        <v>62</v>
      </c>
      <c r="B175" s="2"/>
      <c r="C175" s="2"/>
      <c r="D175" s="2"/>
      <c r="E175" s="2"/>
      <c r="F175" s="2"/>
      <c r="G175" s="3"/>
      <c r="I175" s="2"/>
      <c r="J175" s="2"/>
      <c r="K175" s="2"/>
      <c r="L175" s="2"/>
      <c r="M175" s="2"/>
      <c r="N175" s="52"/>
      <c r="O175" s="4"/>
      <c r="P175" s="4"/>
      <c r="Q175" s="4"/>
      <c r="R175" s="9"/>
      <c r="S175" s="2"/>
    </row>
    <row r="176" spans="1:19" s="1" customFormat="1" x14ac:dyDescent="0.25">
      <c r="B176" s="2"/>
      <c r="C176" s="2"/>
      <c r="D176" s="2"/>
      <c r="E176" s="2"/>
      <c r="F176" s="2"/>
      <c r="G176" s="3"/>
      <c r="I176" s="2"/>
      <c r="J176" s="2"/>
      <c r="K176" s="2"/>
      <c r="L176" s="2"/>
      <c r="M176" s="2"/>
      <c r="N176" s="52"/>
      <c r="O176" s="4"/>
      <c r="P176" s="4"/>
      <c r="Q176" s="4"/>
      <c r="R176" s="9"/>
      <c r="S176" s="2"/>
    </row>
    <row r="177" spans="1:19" x14ac:dyDescent="0.25">
      <c r="A177" t="s">
        <v>80</v>
      </c>
      <c r="B177" s="42" t="s">
        <v>47</v>
      </c>
      <c r="C177" s="1" t="s">
        <v>43</v>
      </c>
      <c r="D177" s="32" t="s">
        <v>81</v>
      </c>
      <c r="E177" s="43"/>
      <c r="H177" s="45"/>
      <c r="I177" s="5"/>
      <c r="N177" s="53"/>
    </row>
    <row r="178" spans="1:19" ht="45" x14ac:dyDescent="0.25">
      <c r="A178" s="10" t="s">
        <v>0</v>
      </c>
      <c r="B178" s="11" t="s">
        <v>32</v>
      </c>
      <c r="C178" s="11" t="s">
        <v>33</v>
      </c>
      <c r="D178" s="23" t="s">
        <v>57</v>
      </c>
      <c r="E178" s="11" t="s">
        <v>34</v>
      </c>
      <c r="F178" s="11" t="s">
        <v>2</v>
      </c>
      <c r="G178" s="23" t="s">
        <v>1</v>
      </c>
      <c r="H178" s="11" t="s">
        <v>6</v>
      </c>
      <c r="I178" s="23" t="s">
        <v>60</v>
      </c>
      <c r="J178" s="28" t="s">
        <v>59</v>
      </c>
      <c r="K178" s="28" t="s">
        <v>50</v>
      </c>
      <c r="L178" s="28" t="s">
        <v>51</v>
      </c>
      <c r="M178" s="48" t="s">
        <v>91</v>
      </c>
      <c r="N178" s="54" t="s">
        <v>92</v>
      </c>
      <c r="O178" s="11" t="s">
        <v>3</v>
      </c>
      <c r="P178" s="11" t="s">
        <v>4</v>
      </c>
      <c r="Q178" s="23" t="s">
        <v>5</v>
      </c>
      <c r="R178" s="27" t="s">
        <v>83</v>
      </c>
      <c r="S178" s="28" t="s">
        <v>49</v>
      </c>
    </row>
    <row r="179" spans="1:19" s="21" customFormat="1" x14ac:dyDescent="0.25">
      <c r="A179" s="17">
        <v>45292</v>
      </c>
      <c r="B179" s="18">
        <v>0</v>
      </c>
      <c r="C179" s="18">
        <v>0</v>
      </c>
      <c r="D179" s="25">
        <v>120</v>
      </c>
      <c r="E179" s="18">
        <v>0</v>
      </c>
      <c r="F179" s="18">
        <f>B179+C179+D179+E179</f>
        <v>120</v>
      </c>
      <c r="G179" s="26">
        <f>(B179*30+C179*15+D179*10+E179*5)/86400</f>
        <v>1.3888888888888888E-2</v>
      </c>
      <c r="H179" s="19">
        <v>1</v>
      </c>
      <c r="I179" s="46">
        <v>9.7000000000000003E-2</v>
      </c>
      <c r="J179" s="30">
        <f>I179*F179</f>
        <v>11.64</v>
      </c>
      <c r="K179" s="30">
        <v>59723.73</v>
      </c>
      <c r="L179" s="30">
        <f>J179*K179/100</f>
        <v>6951.8421720000006</v>
      </c>
      <c r="M179" s="47">
        <f>G179*86400/60*3*I179</f>
        <v>5.82</v>
      </c>
      <c r="N179" s="51">
        <v>35510</v>
      </c>
      <c r="O179" s="20">
        <f>M179*N179*1.2*1.15</f>
        <v>285202.11599999998</v>
      </c>
      <c r="P179" s="20">
        <f>O179*0.1</f>
        <v>28520.211599999999</v>
      </c>
      <c r="Q179" s="24">
        <f>O179+P179</f>
        <v>313722.32759999996</v>
      </c>
      <c r="R179" s="20">
        <f>Q179/(G179*86400/60)</f>
        <v>15686.116379999998</v>
      </c>
      <c r="S179" s="31">
        <f>Q179/L179</f>
        <v>45.127941607130019</v>
      </c>
    </row>
    <row r="180" spans="1:19" s="21" customFormat="1" x14ac:dyDescent="0.25">
      <c r="A180" s="17">
        <v>45323</v>
      </c>
      <c r="B180" s="18">
        <v>0</v>
      </c>
      <c r="C180" s="18">
        <v>0</v>
      </c>
      <c r="D180" s="25">
        <v>116</v>
      </c>
      <c r="E180" s="18">
        <v>0</v>
      </c>
      <c r="F180" s="18">
        <f>B180+C180+D180+E180</f>
        <v>116</v>
      </c>
      <c r="G180" s="26">
        <f>(B180*30+C180*15+D180*10+E180*5)/86400</f>
        <v>1.3425925925925926E-2</v>
      </c>
      <c r="H180" s="19">
        <v>1</v>
      </c>
      <c r="I180" s="46">
        <v>8.7999999999999995E-2</v>
      </c>
      <c r="J180" s="30">
        <f>I180*F180</f>
        <v>10.208</v>
      </c>
      <c r="K180" s="30">
        <v>59723.73</v>
      </c>
      <c r="L180" s="30">
        <f>J180*K180/100</f>
        <v>6096.5983584000005</v>
      </c>
      <c r="M180" s="47">
        <f t="shared" ref="M180:M181" si="48">G180*86400/60*3*I180</f>
        <v>5.1040000000000001</v>
      </c>
      <c r="N180" s="51">
        <v>59920</v>
      </c>
      <c r="O180" s="20">
        <f t="shared" ref="O180:O181" si="49">M180*N180*1.2*1.15</f>
        <v>422047.71839999995</v>
      </c>
      <c r="P180" s="20">
        <f>O180*0.1</f>
        <v>42204.771840000001</v>
      </c>
      <c r="Q180" s="24">
        <f>O180+P180</f>
        <v>464252.49023999996</v>
      </c>
      <c r="R180" s="20">
        <f>Q180/(G180*86400/60)</f>
        <v>24013.059839999998</v>
      </c>
      <c r="S180" s="31">
        <f>Q180/L180</f>
        <v>76.149430050668286</v>
      </c>
    </row>
    <row r="181" spans="1:19" s="21" customFormat="1" x14ac:dyDescent="0.25">
      <c r="A181" s="17">
        <v>45352</v>
      </c>
      <c r="B181" s="18">
        <v>0</v>
      </c>
      <c r="C181" s="18">
        <v>0</v>
      </c>
      <c r="D181" s="25">
        <v>124</v>
      </c>
      <c r="E181" s="18">
        <v>0</v>
      </c>
      <c r="F181" s="18">
        <f>B181+C181+D181+E181</f>
        <v>124</v>
      </c>
      <c r="G181" s="26">
        <f>(B181*30+C181*15+D181*10+E181*5)/86400</f>
        <v>1.4351851851851852E-2</v>
      </c>
      <c r="H181" s="19">
        <v>1</v>
      </c>
      <c r="I181" s="46">
        <v>8.4000000000000005E-2</v>
      </c>
      <c r="J181" s="30">
        <f>I181*F181</f>
        <v>10.416</v>
      </c>
      <c r="K181" s="30">
        <v>59723.73</v>
      </c>
      <c r="L181" s="30">
        <f>J181*K181/100</f>
        <v>6220.8237168000014</v>
      </c>
      <c r="M181" s="47">
        <f t="shared" si="48"/>
        <v>5.2080000000000002</v>
      </c>
      <c r="N181" s="51">
        <v>60480</v>
      </c>
      <c r="O181" s="20">
        <f t="shared" si="49"/>
        <v>434672.17920000001</v>
      </c>
      <c r="P181" s="20">
        <f>O181*0.1</f>
        <v>43467.217920000003</v>
      </c>
      <c r="Q181" s="24">
        <f>O181+P181</f>
        <v>478139.39712000004</v>
      </c>
      <c r="R181" s="20">
        <f>Q181/(G181*86400/60)</f>
        <v>23135.777280000002</v>
      </c>
      <c r="S181" s="31">
        <f>Q181/L181</f>
        <v>76.86110696702967</v>
      </c>
    </row>
    <row r="182" spans="1:19" s="1" customFormat="1" x14ac:dyDescent="0.25">
      <c r="A182" s="1" t="s">
        <v>62</v>
      </c>
      <c r="B182" s="2"/>
      <c r="C182" s="2"/>
      <c r="D182" s="2"/>
      <c r="E182" s="2"/>
      <c r="F182" s="2"/>
      <c r="G182" s="3"/>
      <c r="I182" s="2"/>
      <c r="J182" s="2"/>
      <c r="K182" s="2"/>
      <c r="L182" s="2"/>
      <c r="M182" s="2"/>
      <c r="N182" s="52"/>
      <c r="O182" s="4"/>
      <c r="P182" s="4"/>
      <c r="Q182" s="4"/>
      <c r="R182" s="9"/>
      <c r="S182" s="2"/>
    </row>
    <row r="183" spans="1:19" s="1" customFormat="1" x14ac:dyDescent="0.25">
      <c r="B183" s="2"/>
      <c r="C183" s="2"/>
      <c r="D183" s="2"/>
      <c r="E183" s="2"/>
      <c r="F183" s="2"/>
      <c r="G183" s="3"/>
      <c r="I183" s="2"/>
      <c r="J183" s="2"/>
      <c r="K183" s="2"/>
      <c r="L183" s="2"/>
      <c r="M183" s="2"/>
      <c r="N183" s="52"/>
      <c r="O183" s="4"/>
      <c r="P183" s="4"/>
      <c r="Q183" s="4"/>
      <c r="R183" s="9"/>
      <c r="S183" s="2"/>
    </row>
    <row r="184" spans="1:19" s="1" customFormat="1" x14ac:dyDescent="0.25">
      <c r="B184" s="2"/>
      <c r="C184" s="2"/>
      <c r="D184" s="2"/>
      <c r="E184" s="2"/>
      <c r="F184" s="2"/>
      <c r="G184" s="3"/>
      <c r="I184" s="2"/>
      <c r="J184" s="2"/>
      <c r="K184" s="2"/>
      <c r="L184" s="2"/>
      <c r="M184" s="2"/>
      <c r="N184" s="4"/>
      <c r="O184" s="4"/>
      <c r="P184" s="4"/>
      <c r="Q184" s="4"/>
      <c r="R184" s="9"/>
      <c r="S184" s="2"/>
    </row>
    <row r="185" spans="1:19" s="71" customFormat="1" x14ac:dyDescent="0.25">
      <c r="A185" s="64" t="s">
        <v>93</v>
      </c>
      <c r="B185" s="65"/>
      <c r="C185" s="66"/>
      <c r="D185" s="67"/>
      <c r="E185" s="68"/>
      <c r="F185" s="69"/>
      <c r="G185" s="69"/>
      <c r="H185" s="69"/>
      <c r="I185" s="69"/>
      <c r="J185" s="70"/>
      <c r="K185" s="66"/>
      <c r="L185" s="68"/>
      <c r="M185" s="68"/>
      <c r="N185" s="68"/>
      <c r="O185" s="68"/>
      <c r="P185" s="68"/>
      <c r="Q185" s="68"/>
    </row>
    <row r="186" spans="1:19" s="73" customFormat="1" x14ac:dyDescent="0.25">
      <c r="A186" s="72" t="s">
        <v>94</v>
      </c>
    </row>
    <row r="187" spans="1:19" s="73" customFormat="1" x14ac:dyDescent="0.25">
      <c r="A187" s="72" t="s">
        <v>95</v>
      </c>
    </row>
    <row r="188" spans="1:19" s="1" customFormat="1" x14ac:dyDescent="0.25">
      <c r="B188" s="2"/>
      <c r="C188" s="2"/>
      <c r="D188" s="2"/>
      <c r="E188" s="2"/>
      <c r="F188" s="2"/>
      <c r="G188" s="3"/>
      <c r="I188" s="2"/>
      <c r="J188" s="2"/>
      <c r="K188" s="2"/>
      <c r="L188" s="2"/>
      <c r="M188" s="2"/>
      <c r="N188" s="4"/>
      <c r="O188" s="4"/>
      <c r="P188" s="4"/>
      <c r="Q188" s="4"/>
      <c r="R188" s="9"/>
      <c r="S188" s="2"/>
    </row>
    <row r="189" spans="1:19" ht="16.5" customHeight="1" x14ac:dyDescent="0.3">
      <c r="A189" t="s">
        <v>98</v>
      </c>
      <c r="N189" s="7"/>
      <c r="O189" s="8"/>
      <c r="P189" s="8"/>
      <c r="Q189" s="8"/>
      <c r="R189" s="9"/>
    </row>
    <row r="190" spans="1:19" ht="16.5" customHeight="1" x14ac:dyDescent="0.3">
      <c r="A190" t="s">
        <v>82</v>
      </c>
      <c r="N190" s="7"/>
      <c r="O190" s="8"/>
      <c r="P190" s="8"/>
      <c r="Q190" s="8"/>
      <c r="R190" s="9"/>
    </row>
    <row r="191" spans="1:19" ht="16.5" customHeight="1" x14ac:dyDescent="0.3">
      <c r="A191" t="s">
        <v>61</v>
      </c>
      <c r="N191" s="7"/>
      <c r="O191" s="8"/>
      <c r="P191" s="8"/>
      <c r="Q191" s="8"/>
      <c r="R191" s="9"/>
    </row>
    <row r="192" spans="1:19" ht="16.5" customHeight="1" x14ac:dyDescent="0.25">
      <c r="A192" t="s">
        <v>58</v>
      </c>
    </row>
    <row r="193" spans="1:4" ht="16.5" customHeight="1" x14ac:dyDescent="0.25">
      <c r="A193" t="s">
        <v>79</v>
      </c>
    </row>
    <row r="194" spans="1:4" ht="16.5" customHeight="1" x14ac:dyDescent="0.25"/>
    <row r="195" spans="1:4" x14ac:dyDescent="0.25">
      <c r="A195" s="6" t="s">
        <v>8</v>
      </c>
      <c r="B195" s="56"/>
      <c r="C195" s="56"/>
      <c r="D195" s="56"/>
    </row>
    <row r="196" spans="1:4" x14ac:dyDescent="0.25">
      <c r="A196" s="5"/>
      <c r="B196" s="5"/>
      <c r="C196" s="5"/>
      <c r="D196" s="5"/>
    </row>
    <row r="197" spans="1:4" x14ac:dyDescent="0.25">
      <c r="A197" s="49" t="s">
        <v>48</v>
      </c>
      <c r="C197" s="5"/>
      <c r="D197" s="5"/>
    </row>
    <row r="198" spans="1:4" x14ac:dyDescent="0.25">
      <c r="A198" s="49"/>
      <c r="C198" s="5"/>
      <c r="D198" s="5"/>
    </row>
    <row r="199" spans="1:4" x14ac:dyDescent="0.25">
      <c r="A199" s="50" t="s">
        <v>85</v>
      </c>
    </row>
    <row r="200" spans="1:4" x14ac:dyDescent="0.25">
      <c r="A200" s="50" t="s">
        <v>71</v>
      </c>
    </row>
    <row r="201" spans="1:4" x14ac:dyDescent="0.25">
      <c r="A201" s="22" t="s">
        <v>72</v>
      </c>
    </row>
    <row r="202" spans="1:4" x14ac:dyDescent="0.25">
      <c r="A202" s="50" t="s">
        <v>73</v>
      </c>
    </row>
    <row r="203" spans="1:4" x14ac:dyDescent="0.25">
      <c r="A203" s="50" t="s">
        <v>88</v>
      </c>
    </row>
    <row r="204" spans="1:4" x14ac:dyDescent="0.25">
      <c r="A204" s="50" t="s">
        <v>89</v>
      </c>
    </row>
    <row r="205" spans="1:4" x14ac:dyDescent="0.25">
      <c r="A205" s="50" t="s">
        <v>90</v>
      </c>
    </row>
    <row r="206" spans="1:4" x14ac:dyDescent="0.25">
      <c r="A206" s="22" t="s">
        <v>74</v>
      </c>
    </row>
    <row r="207" spans="1:4" x14ac:dyDescent="0.25">
      <c r="A207" s="50" t="s">
        <v>75</v>
      </c>
    </row>
    <row r="208" spans="1:4" x14ac:dyDescent="0.25">
      <c r="A208" s="50" t="s">
        <v>76</v>
      </c>
    </row>
    <row r="209" spans="1:1" x14ac:dyDescent="0.25">
      <c r="A209" s="29" t="s">
        <v>77</v>
      </c>
    </row>
    <row r="210" spans="1:1" x14ac:dyDescent="0.25">
      <c r="A210" s="29" t="s">
        <v>78</v>
      </c>
    </row>
    <row r="211" spans="1:1" x14ac:dyDescent="0.25">
      <c r="A211" s="29" t="s">
        <v>86</v>
      </c>
    </row>
    <row r="212" spans="1:1" x14ac:dyDescent="0.25">
      <c r="A212" s="59" t="s">
        <v>87</v>
      </c>
    </row>
    <row r="213" spans="1:1" x14ac:dyDescent="0.25">
      <c r="A213" s="58"/>
    </row>
    <row r="214" spans="1:1" x14ac:dyDescent="0.25">
      <c r="A214" s="15" t="s">
        <v>35</v>
      </c>
    </row>
  </sheetData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Эфирные каналы_РФ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2023-12-25T09:10:57Z</dcterms:modified>
</cp:coreProperties>
</file>